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ouw\Desktop\SCM\SCM Education\"/>
    </mc:Choice>
  </mc:AlternateContent>
  <xr:revisionPtr revIDLastSave="0" documentId="13_ncr:1_{B517E265-B52D-4D7D-BC1F-37DDDAA51FE6}" xr6:coauthVersionLast="47" xr6:coauthVersionMax="47" xr10:uidLastSave="{00000000-0000-0000-0000-000000000000}"/>
  <bookViews>
    <workbookView xWindow="-108" yWindow="-108" windowWidth="27288" windowHeight="17664" xr2:uid="{E8962973-7023-415B-BE4B-FC2BE741C578}"/>
  </bookViews>
  <sheets>
    <sheet name="Exercise" sheetId="3" r:id="rId1"/>
    <sheet name="Solu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3" i="3" l="1"/>
  <c r="T53" i="3"/>
  <c r="S53" i="3"/>
  <c r="R53" i="3"/>
  <c r="Q53" i="3"/>
  <c r="Q6" i="3"/>
  <c r="C71" i="3"/>
  <c r="AB63" i="3"/>
  <c r="K62" i="3"/>
  <c r="AD63" i="3" s="1"/>
  <c r="J62" i="3"/>
  <c r="AC63" i="3" s="1"/>
  <c r="H58" i="3"/>
  <c r="G58" i="3"/>
  <c r="F58" i="3"/>
  <c r="E58" i="3"/>
  <c r="D58" i="3"/>
  <c r="H54" i="3"/>
  <c r="G45" i="3"/>
  <c r="H42" i="3"/>
  <c r="D42" i="3"/>
  <c r="H41" i="3"/>
  <c r="G41" i="3"/>
  <c r="G42" i="3" s="1"/>
  <c r="F41" i="3"/>
  <c r="E41" i="3"/>
  <c r="D41" i="3"/>
  <c r="H32" i="3"/>
  <c r="H44" i="3" s="1"/>
  <c r="H47" i="3" s="1"/>
  <c r="G32" i="3"/>
  <c r="G44" i="3" s="1"/>
  <c r="G47" i="3" s="1"/>
  <c r="F32" i="3"/>
  <c r="E32" i="3"/>
  <c r="D32" i="3"/>
  <c r="D44" i="3" s="1"/>
  <c r="D47" i="3" s="1"/>
  <c r="G27" i="3"/>
  <c r="F26" i="3"/>
  <c r="F27" i="3" s="1"/>
  <c r="F52" i="3" s="1"/>
  <c r="G23" i="3"/>
  <c r="H22" i="3"/>
  <c r="H23" i="3" s="1"/>
  <c r="G22" i="3"/>
  <c r="G26" i="3" s="1"/>
  <c r="F22" i="3"/>
  <c r="F23" i="3" s="1"/>
  <c r="E22" i="3"/>
  <c r="E23" i="3" s="1"/>
  <c r="D22" i="3"/>
  <c r="D23" i="3" s="1"/>
  <c r="H19" i="3"/>
  <c r="G19" i="3"/>
  <c r="F19" i="3"/>
  <c r="E19" i="3"/>
  <c r="D19" i="3"/>
  <c r="H15" i="3"/>
  <c r="H16" i="3" s="1"/>
  <c r="G15" i="3"/>
  <c r="G16" i="3" s="1"/>
  <c r="F15" i="3"/>
  <c r="F16" i="3" s="1"/>
  <c r="E15" i="3"/>
  <c r="E16" i="3" s="1"/>
  <c r="D15" i="3"/>
  <c r="D16" i="3" s="1"/>
  <c r="H14" i="3"/>
  <c r="G14" i="3"/>
  <c r="F14" i="3"/>
  <c r="E14" i="3"/>
  <c r="D14" i="3"/>
  <c r="H11" i="3"/>
  <c r="G11" i="3"/>
  <c r="F11" i="3"/>
  <c r="E11" i="3"/>
  <c r="AB53" i="3"/>
  <c r="F6" i="3"/>
  <c r="G6" i="3" s="1"/>
  <c r="H6" i="3" s="1"/>
  <c r="I6" i="3" s="1"/>
  <c r="J6" i="3" s="1"/>
  <c r="K6" i="3" s="1"/>
  <c r="L6" i="3" s="1"/>
  <c r="M6" i="3" s="1"/>
  <c r="Z6" i="3" s="1"/>
  <c r="E6" i="3"/>
  <c r="R6" i="3" s="1"/>
  <c r="X6" i="3" l="1"/>
  <c r="H45" i="3"/>
  <c r="AB57" i="3"/>
  <c r="L62" i="3"/>
  <c r="U6" i="3"/>
  <c r="Y6" i="3"/>
  <c r="T6" i="3"/>
  <c r="V6" i="3"/>
  <c r="E26" i="3"/>
  <c r="E27" i="3" s="1"/>
  <c r="D45" i="3"/>
  <c r="S6" i="3"/>
  <c r="W6" i="3"/>
  <c r="F54" i="3"/>
  <c r="F55" i="3" s="1"/>
  <c r="F59" i="3" s="1"/>
  <c r="F60" i="3" s="1"/>
  <c r="F42" i="3"/>
  <c r="AE63" i="3"/>
  <c r="AG63" i="3" s="1"/>
  <c r="M62" i="3"/>
  <c r="AF63" i="3" s="1"/>
  <c r="D26" i="3"/>
  <c r="D27" i="3" s="1"/>
  <c r="G28" i="3"/>
  <c r="G52" i="3"/>
  <c r="H26" i="3"/>
  <c r="H27" i="3" s="1"/>
  <c r="F44" i="3"/>
  <c r="F48" i="3" s="1"/>
  <c r="E28" i="3"/>
  <c r="F28" i="3"/>
  <c r="E42" i="3"/>
  <c r="E54" i="3"/>
  <c r="E44" i="3"/>
  <c r="G48" i="3"/>
  <c r="E52" i="3"/>
  <c r="E55" i="3" s="1"/>
  <c r="E59" i="3" s="1"/>
  <c r="E60" i="3" s="1"/>
  <c r="G54" i="3"/>
  <c r="AB43" i="3" l="1"/>
  <c r="AB54" i="3"/>
  <c r="AB41" i="3"/>
  <c r="AC57" i="3"/>
  <c r="AC53" i="3"/>
  <c r="H52" i="3"/>
  <c r="H55" i="3" s="1"/>
  <c r="H59" i="3" s="1"/>
  <c r="H60" i="3" s="1"/>
  <c r="H28" i="3"/>
  <c r="H48" i="3"/>
  <c r="G55" i="3"/>
  <c r="G59" i="3" s="1"/>
  <c r="G60" i="3" s="1"/>
  <c r="D52" i="3"/>
  <c r="D55" i="3" s="1"/>
  <c r="D59" i="3" s="1"/>
  <c r="D60" i="3" s="1"/>
  <c r="D28" i="3"/>
  <c r="D48" i="3"/>
  <c r="E45" i="3"/>
  <c r="E47" i="3"/>
  <c r="E48" i="3"/>
  <c r="F45" i="3"/>
  <c r="F47" i="3"/>
  <c r="AB45" i="3" l="1"/>
  <c r="AB44" i="3"/>
  <c r="AC54" i="3"/>
  <c r="AC41" i="3"/>
  <c r="AC43" i="3"/>
  <c r="AB47" i="3"/>
  <c r="AB48" i="3"/>
  <c r="AD57" i="3"/>
  <c r="AD53" i="3"/>
  <c r="AD54" i="3" l="1"/>
  <c r="AD41" i="3"/>
  <c r="AD43" i="3"/>
  <c r="AC45" i="3"/>
  <c r="AC44" i="3"/>
  <c r="AB52" i="3"/>
  <c r="AE57" i="3"/>
  <c r="AC47" i="3"/>
  <c r="AC48" i="3"/>
  <c r="AD47" i="3" l="1"/>
  <c r="AE54" i="3"/>
  <c r="AE41" i="3"/>
  <c r="AC52" i="3"/>
  <c r="AE43" i="3"/>
  <c r="AE53" i="3"/>
  <c r="AB55" i="3"/>
  <c r="AD45" i="3"/>
  <c r="AF53" i="3"/>
  <c r="AD48" i="3" l="1"/>
  <c r="AD44" i="3"/>
  <c r="AG54" i="3"/>
  <c r="AF43" i="3"/>
  <c r="AF57" i="3"/>
  <c r="AG57" i="3" s="1"/>
  <c r="AF54" i="3"/>
  <c r="AF41" i="3"/>
  <c r="AG41" i="3" s="1"/>
  <c r="AB59" i="3"/>
  <c r="AB60" i="3"/>
  <c r="AB64" i="3"/>
  <c r="AD52" i="3"/>
  <c r="AC55" i="3"/>
  <c r="AG53" i="3"/>
  <c r="AF45" i="3" l="1"/>
  <c r="AF44" i="3"/>
  <c r="AD55" i="3"/>
  <c r="AE45" i="3"/>
  <c r="AE44" i="3"/>
  <c r="AG44" i="3" s="1"/>
  <c r="AE47" i="3"/>
  <c r="AE48" i="3"/>
  <c r="AC59" i="3"/>
  <c r="AC60" i="3"/>
  <c r="AC64" i="3"/>
  <c r="AE52" i="3"/>
  <c r="AF47" i="3"/>
  <c r="AF48" i="3"/>
  <c r="AG45" i="3" l="1"/>
  <c r="AG47" i="3"/>
  <c r="AD59" i="3"/>
  <c r="AD60" i="3"/>
  <c r="AD64" i="3"/>
  <c r="AF52" i="3"/>
  <c r="AG52" i="3" s="1"/>
  <c r="AE55" i="3"/>
  <c r="AG48" i="3"/>
  <c r="AE59" i="3" l="1"/>
  <c r="AE64" i="3"/>
  <c r="AE60" i="3"/>
  <c r="AF55" i="3"/>
  <c r="AG55" i="3" s="1"/>
  <c r="AF59" i="3" l="1"/>
  <c r="AG59" i="3" s="1"/>
  <c r="AF60" i="3"/>
  <c r="AG60" i="3" s="1"/>
  <c r="AB68" i="3" l="1"/>
  <c r="AF69" i="3"/>
  <c r="AF67" i="3"/>
  <c r="AF68" i="3"/>
  <c r="AB67" i="3"/>
  <c r="AF64" i="3"/>
  <c r="AG64" i="3" s="1"/>
  <c r="AB69" i="3" l="1"/>
  <c r="AB70" i="3" l="1"/>
  <c r="AB74" i="3" l="1"/>
  <c r="AG74" i="3" s="1"/>
  <c r="AF72" i="3" l="1"/>
  <c r="AG72" i="3" s="1"/>
  <c r="M3" i="3"/>
  <c r="AF73" i="3"/>
  <c r="AG73" i="3" s="1"/>
  <c r="I63" i="2" l="1"/>
  <c r="C71" i="2"/>
  <c r="J62" i="2" l="1"/>
  <c r="R53" i="2"/>
  <c r="S53" i="2"/>
  <c r="T53" i="2"/>
  <c r="U53" i="2"/>
  <c r="Q53" i="2"/>
  <c r="Q6" i="2"/>
  <c r="E58" i="2"/>
  <c r="F58" i="2"/>
  <c r="G58" i="2"/>
  <c r="H58" i="2"/>
  <c r="D58" i="2"/>
  <c r="K62" i="2" l="1"/>
  <c r="K63" i="2" s="1"/>
  <c r="J63" i="2"/>
  <c r="E41" i="2"/>
  <c r="F41" i="2"/>
  <c r="G41" i="2"/>
  <c r="H41" i="2"/>
  <c r="D41" i="2"/>
  <c r="D42" i="2" s="1"/>
  <c r="E32" i="2"/>
  <c r="F32" i="2"/>
  <c r="G32" i="2"/>
  <c r="H32" i="2"/>
  <c r="D32" i="2"/>
  <c r="E22" i="2"/>
  <c r="E26" i="2" s="1"/>
  <c r="E27" i="2" s="1"/>
  <c r="E52" i="2" s="1"/>
  <c r="F22" i="2"/>
  <c r="F26" i="2" s="1"/>
  <c r="F27" i="2" s="1"/>
  <c r="F52" i="2" s="1"/>
  <c r="G22" i="2"/>
  <c r="G26" i="2" s="1"/>
  <c r="G27" i="2" s="1"/>
  <c r="G52" i="2" s="1"/>
  <c r="H22" i="2"/>
  <c r="H23" i="2" s="1"/>
  <c r="D22" i="2"/>
  <c r="D26" i="2" s="1"/>
  <c r="D27" i="2" s="1"/>
  <c r="D52" i="2" s="1"/>
  <c r="D55" i="2" s="1"/>
  <c r="D59" i="2" s="1"/>
  <c r="D60" i="2" s="1"/>
  <c r="E19" i="2"/>
  <c r="F19" i="2"/>
  <c r="G19" i="2"/>
  <c r="H19" i="2"/>
  <c r="D19" i="2"/>
  <c r="I10" i="2"/>
  <c r="F11" i="2"/>
  <c r="G11" i="2"/>
  <c r="H11" i="2"/>
  <c r="E11" i="2"/>
  <c r="E15" i="2"/>
  <c r="E16" i="2" s="1"/>
  <c r="F15" i="2"/>
  <c r="F16" i="2" s="1"/>
  <c r="G15" i="2"/>
  <c r="G16" i="2" s="1"/>
  <c r="H15" i="2"/>
  <c r="H16" i="2" s="1"/>
  <c r="D15" i="2"/>
  <c r="D16" i="2" s="1"/>
  <c r="E14" i="2"/>
  <c r="F14" i="2"/>
  <c r="G14" i="2"/>
  <c r="H14" i="2"/>
  <c r="D14" i="2"/>
  <c r="E6" i="2"/>
  <c r="L62" i="2" l="1"/>
  <c r="L63" i="2" s="1"/>
  <c r="I53" i="2"/>
  <c r="AB10" i="3"/>
  <c r="F6" i="2"/>
  <c r="R6" i="2"/>
  <c r="H42" i="2"/>
  <c r="H54" i="2"/>
  <c r="G42" i="2"/>
  <c r="G54" i="2"/>
  <c r="G55" i="2" s="1"/>
  <c r="G59" i="2" s="1"/>
  <c r="G60" i="2" s="1"/>
  <c r="F42" i="2"/>
  <c r="F54" i="2"/>
  <c r="F55" i="2" s="1"/>
  <c r="F59" i="2" s="1"/>
  <c r="F60" i="2" s="1"/>
  <c r="I15" i="2"/>
  <c r="I13" i="2" s="1"/>
  <c r="I57" i="2"/>
  <c r="E42" i="2"/>
  <c r="E54" i="2"/>
  <c r="E55" i="2" s="1"/>
  <c r="E59" i="2" s="1"/>
  <c r="E60" i="2" s="1"/>
  <c r="G28" i="2"/>
  <c r="H44" i="2"/>
  <c r="G44" i="2"/>
  <c r="F44" i="2"/>
  <c r="D44" i="2"/>
  <c r="D48" i="2" s="1"/>
  <c r="E44" i="2"/>
  <c r="E48" i="2" s="1"/>
  <c r="I41" i="2"/>
  <c r="I54" i="2" s="1"/>
  <c r="I32" i="2"/>
  <c r="AB32" i="3" s="1"/>
  <c r="F28" i="2"/>
  <c r="D28" i="2"/>
  <c r="E28" i="2"/>
  <c r="G23" i="2"/>
  <c r="H26" i="2"/>
  <c r="H27" i="2" s="1"/>
  <c r="H52" i="2" s="1"/>
  <c r="F23" i="2"/>
  <c r="D23" i="2"/>
  <c r="E23" i="2"/>
  <c r="I18" i="2"/>
  <c r="AB18" i="3" s="1"/>
  <c r="J10" i="2"/>
  <c r="M62" i="2" l="1"/>
  <c r="I14" i="2"/>
  <c r="M63" i="2"/>
  <c r="J53" i="2"/>
  <c r="AC10" i="3"/>
  <c r="I43" i="2"/>
  <c r="I44" i="2" s="1"/>
  <c r="I45" i="2" s="1"/>
  <c r="AB15" i="3"/>
  <c r="AB14" i="3"/>
  <c r="AB13" i="3"/>
  <c r="G6" i="2"/>
  <c r="S6" i="2"/>
  <c r="H55" i="2"/>
  <c r="H59" i="2" s="1"/>
  <c r="H60" i="2" s="1"/>
  <c r="J41" i="2"/>
  <c r="J54" i="2" s="1"/>
  <c r="J57" i="2"/>
  <c r="G45" i="2"/>
  <c r="G47" i="2"/>
  <c r="E45" i="2"/>
  <c r="E47" i="2"/>
  <c r="H45" i="2"/>
  <c r="H47" i="2"/>
  <c r="F45" i="2"/>
  <c r="F47" i="2"/>
  <c r="I27" i="2"/>
  <c r="H28" i="2"/>
  <c r="H48" i="2"/>
  <c r="D45" i="2"/>
  <c r="D47" i="2"/>
  <c r="G48" i="2"/>
  <c r="F48" i="2"/>
  <c r="J18" i="2"/>
  <c r="AC18" i="3" s="1"/>
  <c r="J32" i="2"/>
  <c r="AC32" i="3" s="1"/>
  <c r="I25" i="2"/>
  <c r="AB25" i="3" s="1"/>
  <c r="K10" i="2"/>
  <c r="J15" i="2"/>
  <c r="J13" i="2" s="1"/>
  <c r="J14" i="2" l="1"/>
  <c r="AC14" i="3" s="1"/>
  <c r="AC15" i="3"/>
  <c r="J43" i="2"/>
  <c r="J44" i="2" s="1"/>
  <c r="J45" i="2" s="1"/>
  <c r="I52" i="2"/>
  <c r="AB27" i="3"/>
  <c r="K53" i="2"/>
  <c r="AD10" i="3"/>
  <c r="AC13" i="3"/>
  <c r="H6" i="2"/>
  <c r="T6" i="2"/>
  <c r="K41" i="2"/>
  <c r="K54" i="2" s="1"/>
  <c r="K57" i="2"/>
  <c r="I28" i="2"/>
  <c r="I47" i="2"/>
  <c r="I48" i="2"/>
  <c r="J27" i="2"/>
  <c r="J25" i="2"/>
  <c r="AC25" i="3" s="1"/>
  <c r="K18" i="2"/>
  <c r="AD18" i="3" s="1"/>
  <c r="K32" i="2"/>
  <c r="AD32" i="3" s="1"/>
  <c r="L10" i="2"/>
  <c r="K15" i="2"/>
  <c r="K13" i="2" s="1"/>
  <c r="K14" i="2" l="1"/>
  <c r="AD15" i="3"/>
  <c r="K43" i="2"/>
  <c r="K44" i="2" s="1"/>
  <c r="K45" i="2" s="1"/>
  <c r="I55" i="2"/>
  <c r="I59" i="2" s="1"/>
  <c r="I60" i="2" s="1"/>
  <c r="AB28" i="3"/>
  <c r="L53" i="2"/>
  <c r="AE10" i="3"/>
  <c r="J52" i="2"/>
  <c r="AC27" i="3"/>
  <c r="AD14" i="3"/>
  <c r="AD13" i="3"/>
  <c r="J47" i="2"/>
  <c r="I6" i="2"/>
  <c r="U6" i="2"/>
  <c r="L41" i="2"/>
  <c r="L54" i="2" s="1"/>
  <c r="L57" i="2"/>
  <c r="J28" i="2"/>
  <c r="J48" i="2"/>
  <c r="K27" i="2"/>
  <c r="K25" i="2"/>
  <c r="AD25" i="3" s="1"/>
  <c r="L18" i="2"/>
  <c r="AE18" i="3" s="1"/>
  <c r="L32" i="2"/>
  <c r="AE32" i="3" s="1"/>
  <c r="M10" i="2"/>
  <c r="L15" i="2"/>
  <c r="L13" i="2" s="1"/>
  <c r="L14" i="2" l="1"/>
  <c r="I64" i="2"/>
  <c r="J55" i="2"/>
  <c r="J59" i="2" s="1"/>
  <c r="J60" i="2" s="1"/>
  <c r="AC28" i="3"/>
  <c r="AE15" i="3"/>
  <c r="L43" i="2"/>
  <c r="M57" i="2"/>
  <c r="AF10" i="3"/>
  <c r="AG10" i="3" s="1"/>
  <c r="K52" i="2"/>
  <c r="AD27" i="3"/>
  <c r="AE14" i="3"/>
  <c r="AE13" i="3"/>
  <c r="M53" i="2"/>
  <c r="K47" i="2"/>
  <c r="J6" i="2"/>
  <c r="V6" i="2"/>
  <c r="K28" i="2"/>
  <c r="K48" i="2"/>
  <c r="L27" i="2"/>
  <c r="M32" i="2"/>
  <c r="AF32" i="3" s="1"/>
  <c r="AG32" i="3" s="1"/>
  <c r="M41" i="2"/>
  <c r="M54" i="2" s="1"/>
  <c r="L25" i="2"/>
  <c r="AE25" i="3" s="1"/>
  <c r="M15" i="2"/>
  <c r="M13" i="2" s="1"/>
  <c r="M18" i="2"/>
  <c r="AF18" i="3" s="1"/>
  <c r="AG18" i="3" s="1"/>
  <c r="L44" i="2" l="1"/>
  <c r="L45" i="2" s="1"/>
  <c r="M14" i="2"/>
  <c r="J64" i="2"/>
  <c r="AF15" i="3"/>
  <c r="AG15" i="3" s="1"/>
  <c r="L52" i="2"/>
  <c r="AE27" i="3"/>
  <c r="M43" i="2"/>
  <c r="K55" i="2"/>
  <c r="K59" i="2" s="1"/>
  <c r="K60" i="2" s="1"/>
  <c r="AD28" i="3"/>
  <c r="AF14" i="3"/>
  <c r="AG14" i="3" s="1"/>
  <c r="AF13" i="3"/>
  <c r="AG13" i="3" s="1"/>
  <c r="K6" i="2"/>
  <c r="W6" i="2"/>
  <c r="L47" i="2"/>
  <c r="M27" i="2"/>
  <c r="AF27" i="3" s="1"/>
  <c r="L28" i="2"/>
  <c r="L48" i="2"/>
  <c r="M25" i="2"/>
  <c r="AF25" i="3" s="1"/>
  <c r="AG25" i="3" s="1"/>
  <c r="AG27" i="3" l="1"/>
  <c r="K64" i="2"/>
  <c r="M44" i="2"/>
  <c r="M45" i="2" s="1"/>
  <c r="AG43" i="3" s="1"/>
  <c r="L55" i="2"/>
  <c r="L59" i="2" s="1"/>
  <c r="L60" i="2" s="1"/>
  <c r="AE28" i="3"/>
  <c r="L6" i="2"/>
  <c r="X6" i="2"/>
  <c r="M28" i="2"/>
  <c r="AF28" i="3" s="1"/>
  <c r="M52" i="2"/>
  <c r="M47" i="2" l="1"/>
  <c r="M48" i="2"/>
  <c r="L64" i="2"/>
  <c r="AG28" i="3"/>
  <c r="M6" i="2"/>
  <c r="Z6" i="2" s="1"/>
  <c r="Y6" i="2"/>
  <c r="M55" i="2"/>
  <c r="M59" i="2" s="1"/>
  <c r="I68" i="2" s="1"/>
  <c r="I69" i="2" l="1"/>
  <c r="M67" i="2"/>
  <c r="M68" i="2"/>
  <c r="M69" i="2"/>
  <c r="M60" i="2"/>
  <c r="M64" i="2"/>
  <c r="I67" i="2" s="1"/>
  <c r="I70" i="2" l="1"/>
  <c r="I74" i="2" s="1"/>
  <c r="AG68" i="3" l="1"/>
  <c r="AG69" i="3"/>
  <c r="AG67" i="3"/>
  <c r="AG70" i="3" l="1"/>
  <c r="M72" i="2" l="1"/>
  <c r="M73" i="2" s="1"/>
  <c r="AD5" i="3" s="1"/>
  <c r="AD6" i="3" s="1"/>
  <c r="M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Zhou</author>
  </authors>
  <commentList>
    <comment ref="B27" authorId="0" shapeId="0" xr:uid="{E9658937-D1B2-4BBE-B2B8-BC3061B189C1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EBIT*(1-t)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Zhou</author>
  </authors>
  <commentList>
    <comment ref="B27" authorId="0" shapeId="0" xr:uid="{D3F23A4D-898E-42A7-98C3-963281575473}">
      <text>
        <r>
          <rPr>
            <b/>
            <sz val="9"/>
            <color indexed="81"/>
            <rFont val="Tahoma"/>
            <family val="2"/>
          </rPr>
          <t>William Zhou:</t>
        </r>
        <r>
          <rPr>
            <sz val="9"/>
            <color indexed="81"/>
            <rFont val="Tahoma"/>
            <family val="2"/>
          </rPr>
          <t xml:space="preserve">
EBIT*(1-t)</t>
        </r>
      </text>
    </comment>
  </commentList>
</comments>
</file>

<file path=xl/sharedStrings.xml><?xml version="1.0" encoding="utf-8"?>
<sst xmlns="http://schemas.openxmlformats.org/spreadsheetml/2006/main" count="178" uniqueCount="74">
  <si>
    <t>x</t>
  </si>
  <si>
    <t>Income Statement</t>
  </si>
  <si>
    <t>Sales</t>
  </si>
  <si>
    <t>Cost of goods sold</t>
  </si>
  <si>
    <t>Gross profit</t>
  </si>
  <si>
    <t>EBIT</t>
  </si>
  <si>
    <t>Growth (%)</t>
  </si>
  <si>
    <t>% of sales</t>
  </si>
  <si>
    <t>Margin (%)</t>
  </si>
  <si>
    <t>Tax expense</t>
  </si>
  <si>
    <t>Pretax income</t>
  </si>
  <si>
    <t>Tax rate (%)</t>
  </si>
  <si>
    <t>Working capital</t>
  </si>
  <si>
    <t>PP&amp;E</t>
  </si>
  <si>
    <t>WC cash (3% of sales)</t>
  </si>
  <si>
    <t>Invested capital</t>
  </si>
  <si>
    <t>Interest expense</t>
  </si>
  <si>
    <r>
      <t>BLUE</t>
    </r>
    <r>
      <rPr>
        <b/>
        <sz val="11"/>
        <rFont val="Calibri"/>
        <family val="2"/>
        <scheme val="minor"/>
      </rPr>
      <t>:</t>
    </r>
    <r>
      <rPr>
        <b/>
        <sz val="11"/>
        <color rgb="FF0000FF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Inputs directly from the 10-K</t>
    </r>
  </si>
  <si>
    <r>
      <t xml:space="preserve">BLACK: </t>
    </r>
    <r>
      <rPr>
        <i/>
        <sz val="11"/>
        <color theme="1"/>
        <rFont val="Calibri"/>
        <family val="2"/>
        <scheme val="minor"/>
      </rPr>
      <t>Calculations and references</t>
    </r>
  </si>
  <si>
    <t>Free cash flow</t>
  </si>
  <si>
    <t>NOPAT</t>
  </si>
  <si>
    <t>EV/Sales</t>
  </si>
  <si>
    <t>EV/EBIT</t>
  </si>
  <si>
    <t>P/E</t>
  </si>
  <si>
    <t>Total score:</t>
  </si>
  <si>
    <t>Percentage:</t>
  </si>
  <si>
    <t>Historical</t>
  </si>
  <si>
    <t>Projected</t>
  </si>
  <si>
    <t>Invested Capital</t>
  </si>
  <si>
    <t>Pretax ROIC</t>
  </si>
  <si>
    <t>ROIC</t>
  </si>
  <si>
    <t>Discounted Cash Flow</t>
  </si>
  <si>
    <t>(-) Δ in WC</t>
  </si>
  <si>
    <t>Capex</t>
  </si>
  <si>
    <t>Estimated CFFO</t>
  </si>
  <si>
    <t>Drivers</t>
  </si>
  <si>
    <t>Discount rate</t>
  </si>
  <si>
    <t>Discount factor</t>
  </si>
  <si>
    <t>PV of FCF</t>
  </si>
  <si>
    <t>Perpetuity growth rate</t>
  </si>
  <si>
    <t>Discount period</t>
  </si>
  <si>
    <t>Sum of PV of FCF</t>
  </si>
  <si>
    <t>Perpetuity Growth Method</t>
  </si>
  <si>
    <t>Terminal value</t>
  </si>
  <si>
    <t>PV of terminal value</t>
  </si>
  <si>
    <t>Implied enterprise value</t>
  </si>
  <si>
    <t>(-) Debt</t>
  </si>
  <si>
    <t>(+) Cash</t>
  </si>
  <si>
    <t>Equity value</t>
  </si>
  <si>
    <t>Shares outstanding</t>
  </si>
  <si>
    <t>Options outstanding</t>
  </si>
  <si>
    <t>WA exercise price</t>
  </si>
  <si>
    <t>RSUs</t>
  </si>
  <si>
    <t>Diluted shares outstanding</t>
  </si>
  <si>
    <t>Target Price</t>
  </si>
  <si>
    <t>Implied terminal value multiples</t>
  </si>
  <si>
    <t>Margin of Safety</t>
  </si>
  <si>
    <t>Price to value</t>
  </si>
  <si>
    <t>Value/share</t>
  </si>
  <si>
    <t>Costco Wholesale Corporation</t>
  </si>
  <si>
    <t>USD millions (except per share values)</t>
  </si>
  <si>
    <t>COST</t>
  </si>
  <si>
    <t>Receivables</t>
  </si>
  <si>
    <t>Merchandise inventories</t>
  </si>
  <si>
    <t>Other current assets</t>
  </si>
  <si>
    <t>Accounts Payable</t>
  </si>
  <si>
    <t>Accrued Salaries and Benefits</t>
  </si>
  <si>
    <t>Accrued Member Rewards</t>
  </si>
  <si>
    <t>Deferred Membership Income</t>
  </si>
  <si>
    <t>Other Current Liabilities</t>
  </si>
  <si>
    <t>(+) D&amp;A</t>
  </si>
  <si>
    <t>(-) Minority interest</t>
  </si>
  <si>
    <t>Terminal Value Assumptions</t>
  </si>
  <si>
    <t>Share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</si>
</sst>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%"/>
    <numFmt numFmtId="165" formatCode="#,##0.0_);\(#,##0.0\)"/>
    <numFmt numFmtId="166" formatCode="General&quot;A&quot;"/>
    <numFmt numFmtId="167" formatCode="&quot;$&quot;#,##0.00"/>
    <numFmt numFmtId="168" formatCode="0.0\x"/>
    <numFmt numFmtId="169" formatCode="0&quot;/1&quot;"/>
    <numFmt numFmtId="170" formatCode="General&quot;E&quot;"/>
    <numFmt numFmtId="171" formatCode="General\A"/>
    <numFmt numFmtId="172" formatCode="0&quot; Year&quot;"/>
    <numFmt numFmtId="173" formatCode="0&quot;/5&quot;"/>
    <numFmt numFmtId="174" formatCode="0&quot;/2&quot;"/>
    <numFmt numFmtId="175" formatCode="0&quot;/130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1"/>
      <color rgb="FF23408C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E31837"/>
      <name val="Calibri"/>
      <family val="2"/>
      <scheme val="minor"/>
    </font>
    <font>
      <b/>
      <sz val="11"/>
      <color rgb="FFE3183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1837"/>
        <bgColor indexed="64"/>
      </patternFill>
    </fill>
    <fill>
      <patternFill patternType="solid">
        <fgColor rgb="FFFDEDE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23408C"/>
      </left>
      <right style="thin">
        <color rgb="FF23408C"/>
      </right>
      <top style="thin">
        <color rgb="FF23408C"/>
      </top>
      <bottom style="thin">
        <color rgb="FF23408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8" fillId="0" borderId="8" xfId="0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37" fontId="6" fillId="0" borderId="8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7" fontId="9" fillId="0" borderId="9" xfId="0" applyNumberFormat="1" applyFont="1" applyBorder="1" applyAlignment="1">
      <alignment vertical="center"/>
    </xf>
    <xf numFmtId="37" fontId="7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69" fontId="0" fillId="0" borderId="7" xfId="0" applyNumberFormat="1" applyBorder="1" applyAlignment="1">
      <alignment horizontal="center" vertical="center"/>
    </xf>
    <xf numFmtId="9" fontId="3" fillId="0" borderId="7" xfId="1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Continuous" vertical="center"/>
    </xf>
    <xf numFmtId="170" fontId="3" fillId="2" borderId="5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164" fontId="15" fillId="0" borderId="8" xfId="1" applyNumberFormat="1" applyFont="1" applyBorder="1" applyAlignment="1">
      <alignment vertical="center"/>
    </xf>
    <xf numFmtId="37" fontId="9" fillId="0" borderId="8" xfId="0" applyNumberFormat="1" applyFont="1" applyBorder="1" applyAlignment="1">
      <alignment vertical="center"/>
    </xf>
    <xf numFmtId="37" fontId="7" fillId="0" borderId="8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 horizontal="right" vertical="center"/>
    </xf>
    <xf numFmtId="37" fontId="9" fillId="0" borderId="9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7" fontId="9" fillId="0" borderId="8" xfId="0" applyNumberFormat="1" applyFont="1" applyBorder="1" applyAlignment="1">
      <alignment horizontal="right" vertical="center"/>
    </xf>
    <xf numFmtId="37" fontId="8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5" fillId="0" borderId="0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37" fontId="15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7" fontId="7" fillId="0" borderId="10" xfId="0" applyNumberFormat="1" applyFont="1" applyBorder="1" applyAlignment="1">
      <alignment horizontal="right" vertical="center"/>
    </xf>
    <xf numFmtId="37" fontId="6" fillId="0" borderId="10" xfId="0" applyNumberFormat="1" applyFont="1" applyBorder="1" applyAlignment="1">
      <alignment horizontal="right" vertical="center"/>
    </xf>
    <xf numFmtId="0" fontId="18" fillId="3" borderId="12" xfId="0" applyFont="1" applyFill="1" applyBorder="1" applyAlignment="1">
      <alignment horizontal="centerContinuous" vertical="center"/>
    </xf>
    <xf numFmtId="0" fontId="18" fillId="3" borderId="13" xfId="0" applyFont="1" applyFill="1" applyBorder="1" applyAlignment="1">
      <alignment horizontal="centerContinuous" vertical="center"/>
    </xf>
    <xf numFmtId="0" fontId="18" fillId="3" borderId="16" xfId="0" applyFont="1" applyFill="1" applyBorder="1" applyAlignment="1">
      <alignment horizontal="centerContinuous" vertical="center"/>
    </xf>
    <xf numFmtId="171" fontId="19" fillId="2" borderId="5" xfId="0" applyNumberFormat="1" applyFont="1" applyFill="1" applyBorder="1" applyAlignment="1">
      <alignment vertical="center"/>
    </xf>
    <xf numFmtId="170" fontId="19" fillId="2" borderId="5" xfId="0" applyNumberFormat="1" applyFont="1" applyFill="1" applyBorder="1" applyAlignment="1">
      <alignment vertical="center"/>
    </xf>
    <xf numFmtId="43" fontId="14" fillId="0" borderId="0" xfId="2" applyFont="1" applyAlignment="1">
      <alignment horizontal="center" vertical="center"/>
    </xf>
    <xf numFmtId="43" fontId="9" fillId="2" borderId="7" xfId="2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2" applyFont="1"/>
    <xf numFmtId="165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3" fillId="3" borderId="2" xfId="2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43" fontId="3" fillId="3" borderId="4" xfId="2" applyFont="1" applyFill="1" applyBorder="1" applyAlignment="1">
      <alignment horizontal="left" vertical="center" indent="1"/>
    </xf>
    <xf numFmtId="43" fontId="1" fillId="2" borderId="11" xfId="2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168" fontId="1" fillId="2" borderId="20" xfId="2" applyNumberFormat="1" applyFont="1" applyFill="1" applyBorder="1" applyAlignment="1">
      <alignment horizontal="center" vertical="center"/>
    </xf>
    <xf numFmtId="43" fontId="1" fillId="2" borderId="21" xfId="2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168" fontId="9" fillId="2" borderId="7" xfId="2" applyNumberFormat="1" applyFont="1" applyFill="1" applyBorder="1" applyAlignment="1">
      <alignment horizontal="center" vertical="center"/>
    </xf>
    <xf numFmtId="43" fontId="1" fillId="2" borderId="12" xfId="2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168" fontId="1" fillId="2" borderId="16" xfId="2" applyNumberFormat="1" applyFont="1" applyFill="1" applyBorder="1" applyAlignment="1">
      <alignment horizontal="center" vertical="center"/>
    </xf>
    <xf numFmtId="173" fontId="3" fillId="0" borderId="7" xfId="0" applyNumberFormat="1" applyFont="1" applyBorder="1" applyAlignment="1">
      <alignment horizontal="center" vertical="center"/>
    </xf>
    <xf numFmtId="174" fontId="3" fillId="0" borderId="7" xfId="0" applyNumberFormat="1" applyFont="1" applyBorder="1" applyAlignment="1">
      <alignment horizontal="center" vertical="center"/>
    </xf>
    <xf numFmtId="169" fontId="3" fillId="0" borderId="7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43" fontId="17" fillId="4" borderId="2" xfId="2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21" fillId="5" borderId="18" xfId="0" applyFont="1" applyFill="1" applyBorder="1" applyAlignment="1">
      <alignment horizontal="center" vertical="center"/>
    </xf>
    <xf numFmtId="167" fontId="21" fillId="5" borderId="17" xfId="0" applyNumberFormat="1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167" fontId="21" fillId="5" borderId="19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9" fontId="7" fillId="5" borderId="9" xfId="1" applyFont="1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9" fontId="7" fillId="5" borderId="15" xfId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Continuous" vertical="center"/>
    </xf>
    <xf numFmtId="0" fontId="0" fillId="4" borderId="3" xfId="0" applyFont="1" applyFill="1" applyBorder="1" applyAlignment="1">
      <alignment horizontal="centerContinuous" vertical="center"/>
    </xf>
    <xf numFmtId="0" fontId="0" fillId="4" borderId="4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 horizontal="centerContinuous" vertical="center"/>
    </xf>
    <xf numFmtId="0" fontId="2" fillId="4" borderId="20" xfId="0" applyFont="1" applyFill="1" applyBorder="1" applyAlignment="1">
      <alignment horizontal="centerContinuous" vertical="center"/>
    </xf>
    <xf numFmtId="167" fontId="21" fillId="5" borderId="22" xfId="0" applyNumberFormat="1" applyFont="1" applyFill="1" applyBorder="1" applyAlignment="1">
      <alignment horizontal="center" vertical="center"/>
    </xf>
    <xf numFmtId="9" fontId="21" fillId="5" borderId="22" xfId="1" applyFont="1" applyFill="1" applyBorder="1" applyAlignment="1">
      <alignment horizontal="center" vertical="center"/>
    </xf>
    <xf numFmtId="10" fontId="6" fillId="5" borderId="7" xfId="1" applyNumberFormat="1" applyFont="1" applyFill="1" applyBorder="1" applyAlignment="1">
      <alignment horizontal="center"/>
    </xf>
    <xf numFmtId="43" fontId="0" fillId="0" borderId="6" xfId="2" applyFont="1" applyBorder="1"/>
    <xf numFmtId="0" fontId="4" fillId="4" borderId="4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 vertical="center"/>
    </xf>
    <xf numFmtId="172" fontId="2" fillId="4" borderId="3" xfId="0" applyNumberFormat="1" applyFont="1" applyFill="1" applyBorder="1" applyAlignment="1">
      <alignment vertical="center"/>
    </xf>
    <xf numFmtId="172" fontId="2" fillId="4" borderId="4" xfId="0" applyNumberFormat="1" applyFont="1" applyFill="1" applyBorder="1" applyAlignment="1">
      <alignment vertical="center"/>
    </xf>
    <xf numFmtId="175" fontId="3" fillId="0" borderId="7" xfId="0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78"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31837"/>
      <color rgb="FF0000FF"/>
      <color rgb="FFFDEDEF"/>
      <color rgb="FF23408C"/>
      <color rgb="FFE7ECF9"/>
      <color rgb="FFDDE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982980</xdr:colOff>
      <xdr:row>1</xdr:row>
      <xdr:rowOff>91440</xdr:rowOff>
    </xdr:from>
    <xdr:ext cx="2236766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FDBAAF-C957-4CB4-910F-745BC8908CE5}"/>
            </a:ext>
          </a:extLst>
        </xdr:cNvPr>
        <xdr:cNvSpPr txBox="1"/>
      </xdr:nvSpPr>
      <xdr:spPr>
        <a:xfrm>
          <a:off x="16139160" y="274320"/>
          <a:ext cx="223676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i="1"/>
            <a:t>Click [+]</a:t>
          </a:r>
          <a:r>
            <a:rPr lang="en-US" sz="1400" b="1" i="1" baseline="0"/>
            <a:t> to check your score</a:t>
          </a:r>
          <a:endParaRPr lang="en-US" sz="1400" b="1" i="1"/>
        </a:p>
      </xdr:txBody>
    </xdr:sp>
    <xdr:clientData/>
  </xdr:oneCellAnchor>
  <xdr:twoCellAnchor>
    <xdr:from>
      <xdr:col>33</xdr:col>
      <xdr:colOff>640080</xdr:colOff>
      <xdr:row>0</xdr:row>
      <xdr:rowOff>121920</xdr:rowOff>
    </xdr:from>
    <xdr:to>
      <xdr:col>33</xdr:col>
      <xdr:colOff>640080</xdr:colOff>
      <xdr:row>1</xdr:row>
      <xdr:rowOff>248194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0B3E48B-960D-4139-8700-83C9534479C0}"/>
            </a:ext>
          </a:extLst>
        </xdr:cNvPr>
        <xdr:cNvCxnSpPr/>
      </xdr:nvCxnSpPr>
      <xdr:spPr>
        <a:xfrm flipV="1">
          <a:off x="15796260" y="121920"/>
          <a:ext cx="0" cy="309154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638783</xdr:colOff>
      <xdr:row>1</xdr:row>
      <xdr:rowOff>247188</xdr:rowOff>
    </xdr:from>
    <xdr:to>
      <xdr:col>33</xdr:col>
      <xdr:colOff>979737</xdr:colOff>
      <xdr:row>1</xdr:row>
      <xdr:rowOff>247188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2026241-7EA5-4144-9C7D-C617DC14E00E}"/>
            </a:ext>
          </a:extLst>
        </xdr:cNvPr>
        <xdr:cNvCxnSpPr/>
      </xdr:nvCxnSpPr>
      <xdr:spPr>
        <a:xfrm flipH="1">
          <a:off x="15794963" y="430068"/>
          <a:ext cx="34095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8F03-867B-4E34-8DB8-49834E0DE37C}">
  <sheetPr>
    <tabColor rgb="FFE31837"/>
  </sheetPr>
  <dimension ref="A2:AH76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0" sqref="I10"/>
    </sheetView>
  </sheetViews>
  <sheetFormatPr defaultColWidth="17.6640625" defaultRowHeight="15" customHeight="1" outlineLevelCol="1" x14ac:dyDescent="0.3"/>
  <cols>
    <col min="1" max="1" width="3.6640625" style="84" customWidth="1"/>
    <col min="2" max="2" width="30.77734375" style="2" customWidth="1"/>
    <col min="3" max="3" width="17.6640625" style="2"/>
    <col min="4" max="13" width="15.6640625" style="2" customWidth="1"/>
    <col min="14" max="14" width="3.6640625" style="84" customWidth="1"/>
    <col min="15" max="15" width="10.6640625" style="27" customWidth="1" outlineLevel="1"/>
    <col min="16" max="16" width="20.6640625" style="52" customWidth="1" outlineLevel="1"/>
    <col min="17" max="25" width="12.88671875" style="27" customWidth="1" outlineLevel="1"/>
    <col min="26" max="26" width="10.6640625" style="2" customWidth="1" outlineLevel="1"/>
    <col min="27" max="27" width="10.6640625" customWidth="1"/>
    <col min="28" max="32" width="17.6640625" style="2" hidden="1" customWidth="1" outlineLevel="1"/>
    <col min="33" max="33" width="17.6640625" style="8" hidden="1" customWidth="1" outlineLevel="1"/>
    <col min="34" max="34" width="17.6640625" style="2" collapsed="1"/>
    <col min="35" max="16384" width="17.6640625" style="2"/>
  </cols>
  <sheetData>
    <row r="2" spans="1:33" ht="26.4" thickBot="1" x14ac:dyDescent="0.35">
      <c r="B2" s="80" t="s">
        <v>59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3" ht="14.4" x14ac:dyDescent="0.3">
      <c r="B3" s="3" t="s">
        <v>60</v>
      </c>
      <c r="F3" s="64"/>
      <c r="G3" s="64"/>
      <c r="H3" s="64"/>
      <c r="J3" s="88" t="s">
        <v>61</v>
      </c>
      <c r="K3" s="89">
        <v>500</v>
      </c>
      <c r="L3" s="90" t="s">
        <v>54</v>
      </c>
      <c r="M3" s="91">
        <f>M72</f>
        <v>0</v>
      </c>
    </row>
    <row r="4" spans="1:33" ht="14.4" x14ac:dyDescent="0.3">
      <c r="P4" s="85" t="s">
        <v>35</v>
      </c>
      <c r="Q4" s="86"/>
      <c r="R4" s="86"/>
      <c r="S4" s="86"/>
      <c r="T4" s="86"/>
      <c r="U4" s="86"/>
      <c r="V4" s="86"/>
      <c r="W4" s="86"/>
      <c r="X4" s="86"/>
      <c r="Y4" s="86"/>
      <c r="Z4" s="87"/>
      <c r="AB4"/>
    </row>
    <row r="5" spans="1:33" ht="14.4" x14ac:dyDescent="0.3">
      <c r="B5" s="14" t="s">
        <v>17</v>
      </c>
      <c r="D5" s="5" t="s">
        <v>26</v>
      </c>
      <c r="E5" s="25"/>
      <c r="F5" s="6"/>
      <c r="G5" s="6"/>
      <c r="H5" s="7"/>
      <c r="I5" s="5" t="s">
        <v>27</v>
      </c>
      <c r="J5" s="25"/>
      <c r="K5" s="6"/>
      <c r="L5" s="6"/>
      <c r="M5" s="7"/>
      <c r="Q5" s="47" t="s">
        <v>26</v>
      </c>
      <c r="R5" s="48"/>
      <c r="S5" s="48"/>
      <c r="T5" s="48"/>
      <c r="U5" s="49"/>
      <c r="V5" s="47" t="s">
        <v>27</v>
      </c>
      <c r="W5" s="48"/>
      <c r="X5" s="48"/>
      <c r="Y5" s="48"/>
      <c r="Z5" s="49"/>
      <c r="AC5" s="2" t="s">
        <v>24</v>
      </c>
      <c r="AD5" s="109">
        <f>SUM(AG10:AG74)</f>
        <v>0</v>
      </c>
    </row>
    <row r="6" spans="1:33" thickBot="1" x14ac:dyDescent="0.35">
      <c r="B6" s="8" t="s">
        <v>18</v>
      </c>
      <c r="D6" s="9">
        <v>2017</v>
      </c>
      <c r="E6" s="9">
        <f>D6+1</f>
        <v>2018</v>
      </c>
      <c r="F6" s="9">
        <f t="shared" ref="F6:H6" si="0">E6+1</f>
        <v>2019</v>
      </c>
      <c r="G6" s="9">
        <f t="shared" si="0"/>
        <v>2020</v>
      </c>
      <c r="H6" s="9">
        <f t="shared" si="0"/>
        <v>2021</v>
      </c>
      <c r="I6" s="26">
        <f>H6+1</f>
        <v>2022</v>
      </c>
      <c r="J6" s="26">
        <f t="shared" ref="J6:M6" si="1">I6+1</f>
        <v>2023</v>
      </c>
      <c r="K6" s="26">
        <f t="shared" si="1"/>
        <v>2024</v>
      </c>
      <c r="L6" s="26">
        <f t="shared" si="1"/>
        <v>2025</v>
      </c>
      <c r="M6" s="26">
        <f t="shared" si="1"/>
        <v>2026</v>
      </c>
      <c r="Q6" s="50">
        <f>D6</f>
        <v>2017</v>
      </c>
      <c r="R6" s="50">
        <f t="shared" ref="R6:Y6" si="2">E6</f>
        <v>2018</v>
      </c>
      <c r="S6" s="50">
        <f t="shared" si="2"/>
        <v>2019</v>
      </c>
      <c r="T6" s="50">
        <f t="shared" si="2"/>
        <v>2020</v>
      </c>
      <c r="U6" s="50">
        <f t="shared" si="2"/>
        <v>2021</v>
      </c>
      <c r="V6" s="51">
        <f t="shared" si="2"/>
        <v>2022</v>
      </c>
      <c r="W6" s="51">
        <f t="shared" si="2"/>
        <v>2023</v>
      </c>
      <c r="X6" s="51">
        <f t="shared" si="2"/>
        <v>2024</v>
      </c>
      <c r="Y6" s="51">
        <f t="shared" si="2"/>
        <v>2025</v>
      </c>
      <c r="Z6" s="51">
        <f>M6</f>
        <v>2026</v>
      </c>
      <c r="AC6" s="2" t="s">
        <v>25</v>
      </c>
      <c r="AD6" s="24">
        <f>AD5/130</f>
        <v>0</v>
      </c>
    </row>
    <row r="8" spans="1:33" ht="15" customHeight="1" x14ac:dyDescent="0.3">
      <c r="A8" s="84" t="s">
        <v>0</v>
      </c>
      <c r="B8" s="81" t="s">
        <v>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84" t="s">
        <v>0</v>
      </c>
    </row>
    <row r="10" spans="1:33" ht="15" customHeight="1" x14ac:dyDescent="0.3">
      <c r="B10" s="10" t="s">
        <v>2</v>
      </c>
      <c r="C10" s="12"/>
      <c r="D10" s="16">
        <v>129025</v>
      </c>
      <c r="E10" s="16">
        <v>141576</v>
      </c>
      <c r="F10" s="16">
        <v>152703</v>
      </c>
      <c r="G10" s="16">
        <v>166761</v>
      </c>
      <c r="H10" s="16">
        <v>195929</v>
      </c>
      <c r="I10" s="29"/>
      <c r="J10" s="29"/>
      <c r="K10" s="29"/>
      <c r="L10" s="29"/>
      <c r="M10" s="29"/>
      <c r="AB10" s="23">
        <f>IFERROR(IF(I10=Solution!I10,1,0),0)</f>
        <v>0</v>
      </c>
      <c r="AC10" s="23">
        <f>IFERROR(IF(J10=Solution!J10,1,0),0)</f>
        <v>0</v>
      </c>
      <c r="AD10" s="23">
        <f>IFERROR(IF(K10=Solution!K10,1,0),0)</f>
        <v>0</v>
      </c>
      <c r="AE10" s="23">
        <f>IFERROR(IF(L10=Solution!L10,1,0),0)</f>
        <v>0</v>
      </c>
      <c r="AF10" s="23">
        <f>IFERROR(IF(M10=Solution!M10,1,0),0)</f>
        <v>0</v>
      </c>
      <c r="AG10" s="77">
        <f>SUM(AB10:AF10)</f>
        <v>0</v>
      </c>
    </row>
    <row r="11" spans="1:33" ht="15" customHeight="1" x14ac:dyDescent="0.3">
      <c r="B11" s="11" t="s">
        <v>6</v>
      </c>
      <c r="C11" s="12"/>
      <c r="D11" s="12"/>
      <c r="E11" s="17">
        <f>E10/D10-1</f>
        <v>9.7275721759348954E-2</v>
      </c>
      <c r="F11" s="17">
        <f t="shared" ref="F11:H11" si="3">F10/E10-1</f>
        <v>7.8593829462620723E-2</v>
      </c>
      <c r="G11" s="17">
        <f t="shared" si="3"/>
        <v>9.2061059704131587E-2</v>
      </c>
      <c r="H11" s="17">
        <f t="shared" si="3"/>
        <v>0.17490900150514799</v>
      </c>
      <c r="I11" s="28">
        <v>0.105</v>
      </c>
      <c r="J11" s="28">
        <v>7.4999999999999997E-2</v>
      </c>
      <c r="K11" s="28">
        <v>6.5000000000000002E-2</v>
      </c>
      <c r="L11" s="28">
        <v>7.4999999999999997E-2</v>
      </c>
      <c r="M11" s="28">
        <v>7.0000000000000007E-2</v>
      </c>
      <c r="AB11"/>
      <c r="AC11"/>
      <c r="AD11"/>
      <c r="AE11"/>
      <c r="AF11"/>
      <c r="AG11"/>
    </row>
    <row r="12" spans="1:33" ht="15" customHeight="1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33" ht="15" customHeight="1" x14ac:dyDescent="0.3">
      <c r="B13" s="12" t="s">
        <v>3</v>
      </c>
      <c r="C13" s="12"/>
      <c r="D13" s="18">
        <v>-111882</v>
      </c>
      <c r="E13" s="18">
        <v>-123152</v>
      </c>
      <c r="F13" s="18">
        <v>-132886</v>
      </c>
      <c r="G13" s="18">
        <v>-144939</v>
      </c>
      <c r="H13" s="18">
        <v>-170684</v>
      </c>
      <c r="I13" s="21"/>
      <c r="J13" s="21"/>
      <c r="K13" s="21"/>
      <c r="L13" s="21"/>
      <c r="M13" s="21"/>
      <c r="AB13" s="23">
        <f>IFERROR(IF(I13=Solution!I13,1,0),0)</f>
        <v>0</v>
      </c>
      <c r="AC13" s="23">
        <f>IFERROR(IF(J13=Solution!J13,1,0),0)</f>
        <v>0</v>
      </c>
      <c r="AD13" s="23">
        <f>IFERROR(IF(K13=Solution!K13,1,0),0)</f>
        <v>0</v>
      </c>
      <c r="AE13" s="23">
        <f>IFERROR(IF(L13=Solution!L13,1,0),0)</f>
        <v>0</v>
      </c>
      <c r="AF13" s="23">
        <f>IFERROR(IF(M13=Solution!M13,1,0),0)</f>
        <v>0</v>
      </c>
      <c r="AG13" s="77">
        <f>SUM(AB13:AF13)</f>
        <v>0</v>
      </c>
    </row>
    <row r="14" spans="1:33" ht="15" customHeight="1" x14ac:dyDescent="0.3">
      <c r="B14" s="11" t="s">
        <v>7</v>
      </c>
      <c r="C14" s="12"/>
      <c r="D14" s="17">
        <f>-D13/D10</f>
        <v>0.86713427630304207</v>
      </c>
      <c r="E14" s="17">
        <f t="shared" ref="E14:H14" si="4">-E13/E10</f>
        <v>0.86986494886138899</v>
      </c>
      <c r="F14" s="17">
        <f t="shared" si="4"/>
        <v>0.87022520841109863</v>
      </c>
      <c r="G14" s="17">
        <f t="shared" si="4"/>
        <v>0.86914206559087559</v>
      </c>
      <c r="H14" s="17">
        <f t="shared" si="4"/>
        <v>0.87115230517177145</v>
      </c>
      <c r="I14" s="17"/>
      <c r="J14" s="17"/>
      <c r="K14" s="17"/>
      <c r="L14" s="17"/>
      <c r="M14" s="17"/>
      <c r="AB14" s="23">
        <f>IFERROR(IF(I14=Solution!I14,1,0),0)</f>
        <v>0</v>
      </c>
      <c r="AC14" s="23">
        <f>IFERROR(IF(J14=Solution!J14,1,0),0)</f>
        <v>0</v>
      </c>
      <c r="AD14" s="23">
        <f>IFERROR(IF(K14=Solution!K14,1,0),0)</f>
        <v>0</v>
      </c>
      <c r="AE14" s="23">
        <f>IFERROR(IF(L14=Solution!L14,1,0),0)</f>
        <v>0</v>
      </c>
      <c r="AF14" s="23">
        <f>IFERROR(IF(M14=Solution!M14,1,0),0)</f>
        <v>0</v>
      </c>
      <c r="AG14" s="77">
        <f t="shared" ref="AG14:AG15" si="5">SUM(AB14:AF14)</f>
        <v>0</v>
      </c>
    </row>
    <row r="15" spans="1:33" ht="15" customHeight="1" x14ac:dyDescent="0.3">
      <c r="B15" s="4" t="s">
        <v>4</v>
      </c>
      <c r="C15" s="19"/>
      <c r="D15" s="20">
        <f>SUM(D10,D13)</f>
        <v>17143</v>
      </c>
      <c r="E15" s="20">
        <f>SUM(E10,E13)</f>
        <v>18424</v>
      </c>
      <c r="F15" s="20">
        <f>SUM(F10,F13)</f>
        <v>19817</v>
      </c>
      <c r="G15" s="20">
        <f>SUM(G10,G13)</f>
        <v>21822</v>
      </c>
      <c r="H15" s="20">
        <f>SUM(H10,H13)</f>
        <v>25245</v>
      </c>
      <c r="I15" s="20"/>
      <c r="J15" s="20"/>
      <c r="K15" s="20"/>
      <c r="L15" s="20"/>
      <c r="M15" s="20"/>
      <c r="AB15" s="23">
        <f>IFERROR(IF(I15=Solution!I15,1,0),0)</f>
        <v>0</v>
      </c>
      <c r="AC15" s="23">
        <f>IFERROR(IF(J15=Solution!J15,1,0),0)</f>
        <v>0</v>
      </c>
      <c r="AD15" s="23">
        <f>IFERROR(IF(K15=Solution!K15,1,0),0)</f>
        <v>0</v>
      </c>
      <c r="AE15" s="23">
        <f>IFERROR(IF(L15=Solution!L15,1,0),0)</f>
        <v>0</v>
      </c>
      <c r="AF15" s="23">
        <f>IFERROR(IF(M15=Solution!M15,1,0),0)</f>
        <v>0</v>
      </c>
      <c r="AG15" s="77">
        <f t="shared" si="5"/>
        <v>0</v>
      </c>
    </row>
    <row r="16" spans="1:33" ht="15" customHeight="1" x14ac:dyDescent="0.3">
      <c r="B16" s="11" t="s">
        <v>8</v>
      </c>
      <c r="C16" s="12"/>
      <c r="D16" s="17">
        <f>D15/D10</f>
        <v>0.13286572369695795</v>
      </c>
      <c r="E16" s="17">
        <f>E15/E10</f>
        <v>0.13013505113861107</v>
      </c>
      <c r="F16" s="17">
        <f>F15/F10</f>
        <v>0.12977479158890134</v>
      </c>
      <c r="G16" s="17">
        <f>G15/G10</f>
        <v>0.13085793440912444</v>
      </c>
      <c r="H16" s="17">
        <f>H15/H10</f>
        <v>0.12884769482822858</v>
      </c>
      <c r="I16" s="28">
        <v>0.13</v>
      </c>
      <c r="J16" s="28">
        <v>0.13</v>
      </c>
      <c r="K16" s="28">
        <v>0.13</v>
      </c>
      <c r="L16" s="28">
        <v>0.13</v>
      </c>
      <c r="M16" s="28">
        <v>0.13</v>
      </c>
      <c r="AB16"/>
      <c r="AC16"/>
      <c r="AD16"/>
      <c r="AE16"/>
      <c r="AF16"/>
      <c r="AG16"/>
    </row>
    <row r="17" spans="1:33" ht="15" customHeight="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AB17"/>
      <c r="AC17"/>
      <c r="AD17"/>
      <c r="AE17"/>
      <c r="AF17"/>
      <c r="AG17"/>
    </row>
    <row r="18" spans="1:33" ht="15" customHeight="1" x14ac:dyDescent="0.3">
      <c r="B18" s="43" t="s">
        <v>5</v>
      </c>
      <c r="C18" s="33"/>
      <c r="D18" s="35">
        <v>4111</v>
      </c>
      <c r="E18" s="35">
        <v>4480</v>
      </c>
      <c r="F18" s="35">
        <v>4737</v>
      </c>
      <c r="G18" s="35">
        <v>5435</v>
      </c>
      <c r="H18" s="35">
        <v>6708</v>
      </c>
      <c r="I18" s="34"/>
      <c r="J18" s="34"/>
      <c r="K18" s="34"/>
      <c r="L18" s="34"/>
      <c r="M18" s="34"/>
      <c r="AB18" s="23">
        <f>IFERROR(IF(I18=Solution!I18,1,0),0)</f>
        <v>0</v>
      </c>
      <c r="AC18" s="23">
        <f>IFERROR(IF(J18=Solution!J18,1,0),0)</f>
        <v>0</v>
      </c>
      <c r="AD18" s="23">
        <f>IFERROR(IF(K18=Solution!K18,1,0),0)</f>
        <v>0</v>
      </c>
      <c r="AE18" s="23">
        <f>IFERROR(IF(L18=Solution!L18,1,0),0)</f>
        <v>0</v>
      </c>
      <c r="AF18" s="23">
        <f>IFERROR(IF(M18=Solution!M18,1,0),0)</f>
        <v>0</v>
      </c>
      <c r="AG18" s="77">
        <f t="shared" ref="AG18" si="6">SUM(AB18:AF18)</f>
        <v>0</v>
      </c>
    </row>
    <row r="19" spans="1:33" ht="15" customHeight="1" x14ac:dyDescent="0.3">
      <c r="B19" s="11" t="s">
        <v>8</v>
      </c>
      <c r="C19" s="12"/>
      <c r="D19" s="17">
        <f>D18/D10</f>
        <v>3.1862042239875994E-2</v>
      </c>
      <c r="E19" s="17">
        <f>E18/E10</f>
        <v>3.164378143188111E-2</v>
      </c>
      <c r="F19" s="17">
        <f>F18/F10</f>
        <v>3.1021001552032378E-2</v>
      </c>
      <c r="G19" s="17">
        <f>G18/G10</f>
        <v>3.259155318089961E-2</v>
      </c>
      <c r="H19" s="17">
        <f>H18/H10</f>
        <v>3.4236891935343926E-2</v>
      </c>
      <c r="I19" s="28">
        <v>3.5999999999999997E-2</v>
      </c>
      <c r="J19" s="28">
        <v>3.5999999999999997E-2</v>
      </c>
      <c r="K19" s="28">
        <v>3.7249999999999998E-2</v>
      </c>
      <c r="L19" s="28">
        <v>3.7249999999999998E-2</v>
      </c>
      <c r="M19" s="28">
        <v>3.7999999999999999E-2</v>
      </c>
      <c r="AB19"/>
      <c r="AC19"/>
      <c r="AD19"/>
      <c r="AE19"/>
      <c r="AF19"/>
      <c r="AG19"/>
    </row>
    <row r="20" spans="1:33" ht="15" customHeight="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AB20"/>
      <c r="AC20"/>
      <c r="AD20"/>
      <c r="AE20"/>
      <c r="AF20"/>
      <c r="AG20"/>
    </row>
    <row r="21" spans="1:33" ht="15" customHeight="1" x14ac:dyDescent="0.3">
      <c r="B21" s="13" t="s">
        <v>16</v>
      </c>
      <c r="C21" s="12"/>
      <c r="D21" s="18">
        <v>-72</v>
      </c>
      <c r="E21" s="18">
        <v>-38</v>
      </c>
      <c r="F21" s="18">
        <v>28</v>
      </c>
      <c r="G21" s="18">
        <v>-68</v>
      </c>
      <c r="H21" s="18">
        <v>-28</v>
      </c>
      <c r="I21" s="12"/>
      <c r="J21" s="12"/>
      <c r="K21" s="12"/>
      <c r="L21" s="12"/>
      <c r="M21" s="12"/>
      <c r="AB21"/>
      <c r="AC21"/>
      <c r="AD21"/>
      <c r="AE21"/>
      <c r="AF21"/>
      <c r="AG21"/>
    </row>
    <row r="22" spans="1:33" ht="15" customHeight="1" x14ac:dyDescent="0.3">
      <c r="B22" s="4" t="s">
        <v>10</v>
      </c>
      <c r="C22" s="19"/>
      <c r="D22" s="20">
        <f>SUM(D18,D21)</f>
        <v>4039</v>
      </c>
      <c r="E22" s="20">
        <f>SUM(E18,E21)</f>
        <v>4442</v>
      </c>
      <c r="F22" s="20">
        <f>SUM(F18,F21)</f>
        <v>4765</v>
      </c>
      <c r="G22" s="20">
        <f>SUM(G18,G21)</f>
        <v>5367</v>
      </c>
      <c r="H22" s="20">
        <f>SUM(H18,H21)</f>
        <v>6680</v>
      </c>
      <c r="I22" s="12"/>
      <c r="J22" s="12"/>
      <c r="K22" s="12"/>
      <c r="L22" s="12"/>
      <c r="M22" s="12"/>
      <c r="AB22"/>
      <c r="AC22"/>
      <c r="AD22"/>
      <c r="AE22"/>
      <c r="AF22"/>
      <c r="AG22"/>
    </row>
    <row r="23" spans="1:33" ht="15" customHeight="1" x14ac:dyDescent="0.3">
      <c r="B23" s="11" t="s">
        <v>8</v>
      </c>
      <c r="C23" s="12"/>
      <c r="D23" s="17">
        <f>D22/D10</f>
        <v>3.1304010850610346E-2</v>
      </c>
      <c r="E23" s="17">
        <f>E22/E10</f>
        <v>3.137537435723569E-2</v>
      </c>
      <c r="F23" s="17">
        <f>F22/F10</f>
        <v>3.1204364026901896E-2</v>
      </c>
      <c r="G23" s="17">
        <f>G22/G10</f>
        <v>3.21837839782683E-2</v>
      </c>
      <c r="H23" s="17">
        <f>H22/H10</f>
        <v>3.409398302446294E-2</v>
      </c>
      <c r="I23" s="12"/>
      <c r="J23" s="12"/>
      <c r="K23" s="12"/>
      <c r="L23" s="12"/>
      <c r="M23" s="12"/>
      <c r="AB23"/>
      <c r="AC23"/>
      <c r="AD23"/>
      <c r="AE23"/>
      <c r="AF23"/>
      <c r="AG23"/>
    </row>
    <row r="24" spans="1:33" ht="15" customHeight="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AB24"/>
      <c r="AC24"/>
      <c r="AD24"/>
      <c r="AE24"/>
      <c r="AF24"/>
      <c r="AG24"/>
    </row>
    <row r="25" spans="1:33" ht="15" customHeight="1" x14ac:dyDescent="0.3">
      <c r="B25" s="13" t="s">
        <v>9</v>
      </c>
      <c r="C25" s="12"/>
      <c r="D25" s="18">
        <v>-1325</v>
      </c>
      <c r="E25" s="18">
        <v>-1263</v>
      </c>
      <c r="F25" s="18">
        <v>-1061</v>
      </c>
      <c r="G25" s="18">
        <v>-1308</v>
      </c>
      <c r="H25" s="18">
        <v>-1601</v>
      </c>
      <c r="I25" s="21"/>
      <c r="J25" s="21"/>
      <c r="K25" s="21"/>
      <c r="L25" s="21"/>
      <c r="M25" s="21"/>
      <c r="AB25" s="23">
        <f>IFERROR(IF(I25=Solution!I25,1,0),0)</f>
        <v>0</v>
      </c>
      <c r="AC25" s="23">
        <f>IFERROR(IF(J25=Solution!J25,1,0),0)</f>
        <v>0</v>
      </c>
      <c r="AD25" s="23">
        <f>IFERROR(IF(K25=Solution!K25,1,0),0)</f>
        <v>0</v>
      </c>
      <c r="AE25" s="23">
        <f>IFERROR(IF(L25=Solution!L25,1,0),0)</f>
        <v>0</v>
      </c>
      <c r="AF25" s="23">
        <f>IFERROR(IF(M25=Solution!M25,1,0),0)</f>
        <v>0</v>
      </c>
      <c r="AG25" s="77">
        <f t="shared" ref="AG25" si="7">SUM(AB25:AF25)</f>
        <v>0</v>
      </c>
    </row>
    <row r="26" spans="1:33" ht="15" customHeight="1" x14ac:dyDescent="0.3">
      <c r="B26" s="11" t="s">
        <v>11</v>
      </c>
      <c r="C26" s="12"/>
      <c r="D26" s="17">
        <f>-D25/D22</f>
        <v>0.32805149789551868</v>
      </c>
      <c r="E26" s="17">
        <f t="shared" ref="E26:H26" si="8">-E25/E22</f>
        <v>0.28433138226024313</v>
      </c>
      <c r="F26" s="17">
        <f t="shared" si="8"/>
        <v>0.22266526757607555</v>
      </c>
      <c r="G26" s="17">
        <f t="shared" si="8"/>
        <v>0.2437115707098938</v>
      </c>
      <c r="H26" s="17">
        <f t="shared" si="8"/>
        <v>0.23967065868263474</v>
      </c>
      <c r="I26" s="28">
        <v>0.24</v>
      </c>
      <c r="J26" s="28">
        <v>0.24</v>
      </c>
      <c r="K26" s="28">
        <v>0.24</v>
      </c>
      <c r="L26" s="28">
        <v>0.24</v>
      </c>
      <c r="M26" s="28">
        <v>0.24</v>
      </c>
      <c r="AB26"/>
      <c r="AC26"/>
      <c r="AD26"/>
      <c r="AE26"/>
      <c r="AF26"/>
      <c r="AG26"/>
    </row>
    <row r="27" spans="1:33" ht="15" customHeight="1" x14ac:dyDescent="0.3">
      <c r="B27" s="4" t="s">
        <v>20</v>
      </c>
      <c r="C27" s="4"/>
      <c r="D27" s="20">
        <f>D18*(1-D26)</f>
        <v>2762.3802921515226</v>
      </c>
      <c r="E27" s="20">
        <f t="shared" ref="E27:H27" si="9">E18*(1-E26)</f>
        <v>3206.1954074741107</v>
      </c>
      <c r="F27" s="20">
        <f t="shared" si="9"/>
        <v>3682.2346274921301</v>
      </c>
      <c r="G27" s="20">
        <f t="shared" si="9"/>
        <v>4110.4276131917268</v>
      </c>
      <c r="H27" s="20">
        <f t="shared" si="9"/>
        <v>5100.2892215568863</v>
      </c>
      <c r="I27" s="20"/>
      <c r="J27" s="20"/>
      <c r="K27" s="20"/>
      <c r="L27" s="20"/>
      <c r="M27" s="20"/>
      <c r="AB27" s="23">
        <f>IFERROR(IF(I27=Solution!I27,1,0),0)</f>
        <v>0</v>
      </c>
      <c r="AC27" s="23">
        <f>IFERROR(IF(J27=Solution!J27,1,0),0)</f>
        <v>0</v>
      </c>
      <c r="AD27" s="23">
        <f>IFERROR(IF(K27=Solution!K27,1,0),0)</f>
        <v>0</v>
      </c>
      <c r="AE27" s="23">
        <f>IFERROR(IF(L27=Solution!L27,1,0),0)</f>
        <v>0</v>
      </c>
      <c r="AF27" s="23">
        <f>IFERROR(IF(M27=Solution!M27,1,0),0)</f>
        <v>0</v>
      </c>
      <c r="AG27" s="77">
        <f t="shared" ref="AG27" si="10">SUM(AB27:AF27)</f>
        <v>0</v>
      </c>
    </row>
    <row r="28" spans="1:33" ht="15" customHeight="1" x14ac:dyDescent="0.3">
      <c r="B28" s="11" t="s">
        <v>8</v>
      </c>
      <c r="C28" s="12"/>
      <c r="D28" s="17">
        <f>D27/D10</f>
        <v>2.1409651557074385E-2</v>
      </c>
      <c r="E28" s="17">
        <f>E27/E10</f>
        <v>2.2646461317413338E-2</v>
      </c>
      <c r="F28" s="17">
        <f>F27/F10</f>
        <v>2.4113701940971233E-2</v>
      </c>
      <c r="G28" s="17">
        <f>G27/G10</f>
        <v>2.4648614563307528E-2</v>
      </c>
      <c r="H28" s="17">
        <f>H27/H10</f>
        <v>2.6031313493953861E-2</v>
      </c>
      <c r="I28" s="17"/>
      <c r="J28" s="17"/>
      <c r="K28" s="17"/>
      <c r="L28" s="17"/>
      <c r="M28" s="17"/>
      <c r="AB28" s="23">
        <f>IFERROR(IF(I28=Solution!I28,1,0),0)</f>
        <v>0</v>
      </c>
      <c r="AC28" s="23">
        <f>IFERROR(IF(J28=Solution!J28,1,0),0)</f>
        <v>0</v>
      </c>
      <c r="AD28" s="23">
        <f>IFERROR(IF(K28=Solution!K28,1,0),0)</f>
        <v>0</v>
      </c>
      <c r="AE28" s="23">
        <f>IFERROR(IF(L28=Solution!L28,1,0),0)</f>
        <v>0</v>
      </c>
      <c r="AF28" s="23">
        <f>IFERROR(IF(M28=Solution!M28,1,0),0)</f>
        <v>0</v>
      </c>
      <c r="AG28" s="77">
        <f t="shared" ref="AG28" si="11">SUM(AB28:AF28)</f>
        <v>0</v>
      </c>
    </row>
    <row r="29" spans="1:33" ht="15" customHeight="1" x14ac:dyDescent="0.3">
      <c r="D29" s="54"/>
    </row>
    <row r="30" spans="1:33" ht="15" customHeight="1" x14ac:dyDescent="0.3">
      <c r="A30" s="84" t="s">
        <v>0</v>
      </c>
      <c r="B30" s="81" t="s">
        <v>28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84" t="s">
        <v>0</v>
      </c>
    </row>
    <row r="32" spans="1:33" ht="15" customHeight="1" x14ac:dyDescent="0.3">
      <c r="B32" s="40" t="s">
        <v>14</v>
      </c>
      <c r="C32" s="33"/>
      <c r="D32" s="34">
        <f>D10*0.03</f>
        <v>3870.75</v>
      </c>
      <c r="E32" s="34">
        <f t="shared" ref="E32:H32" si="12">E10*0.03</f>
        <v>4247.28</v>
      </c>
      <c r="F32" s="34">
        <f t="shared" si="12"/>
        <v>4581.09</v>
      </c>
      <c r="G32" s="34">
        <f t="shared" si="12"/>
        <v>5002.83</v>
      </c>
      <c r="H32" s="34">
        <f t="shared" si="12"/>
        <v>5877.87</v>
      </c>
      <c r="I32" s="34"/>
      <c r="J32" s="34"/>
      <c r="K32" s="34"/>
      <c r="L32" s="34"/>
      <c r="M32" s="34"/>
      <c r="AB32" s="23">
        <f>IFERROR(IF(I32=Solution!I32,1,0),0)</f>
        <v>0</v>
      </c>
      <c r="AC32" s="23">
        <f>IFERROR(IF(J32=Solution!J32,1,0),0)</f>
        <v>0</v>
      </c>
      <c r="AD32" s="23">
        <f>IFERROR(IF(K32=Solution!K32,1,0),0)</f>
        <v>0</v>
      </c>
      <c r="AE32" s="23">
        <f>IFERROR(IF(L32=Solution!L32,1,0),0)</f>
        <v>0</v>
      </c>
      <c r="AF32" s="23">
        <f>IFERROR(IF(M32=Solution!M32,1,0),0)</f>
        <v>0</v>
      </c>
      <c r="AG32" s="77">
        <f t="shared" ref="AG32" si="13">SUM(AB32:AF32)</f>
        <v>0</v>
      </c>
    </row>
    <row r="33" spans="2:33" ht="15" customHeight="1" x14ac:dyDescent="0.3">
      <c r="B33" s="41" t="s">
        <v>62</v>
      </c>
      <c r="C33" s="22"/>
      <c r="D33" s="42">
        <v>1432</v>
      </c>
      <c r="E33" s="42">
        <v>1669</v>
      </c>
      <c r="F33" s="42">
        <v>1535</v>
      </c>
      <c r="G33" s="42">
        <v>1550</v>
      </c>
      <c r="H33" s="42">
        <v>1803</v>
      </c>
      <c r="I33" s="15"/>
      <c r="J33" s="15"/>
      <c r="K33" s="15"/>
      <c r="L33" s="15"/>
      <c r="M33" s="15"/>
      <c r="AB33"/>
      <c r="AC33"/>
      <c r="AD33"/>
      <c r="AE33"/>
      <c r="AF33"/>
      <c r="AG33"/>
    </row>
    <row r="34" spans="2:33" ht="15" customHeight="1" x14ac:dyDescent="0.3">
      <c r="B34" s="41" t="s">
        <v>63</v>
      </c>
      <c r="C34" s="22"/>
      <c r="D34" s="42">
        <v>9834</v>
      </c>
      <c r="E34" s="42">
        <v>11040</v>
      </c>
      <c r="F34" s="42">
        <v>11395</v>
      </c>
      <c r="G34" s="42">
        <v>12242</v>
      </c>
      <c r="H34" s="42">
        <v>14215</v>
      </c>
      <c r="I34" s="15"/>
      <c r="J34" s="15"/>
      <c r="K34" s="15"/>
      <c r="L34" s="15"/>
      <c r="M34" s="15"/>
      <c r="AB34"/>
      <c r="AC34"/>
      <c r="AD34"/>
      <c r="AE34"/>
      <c r="AF34"/>
      <c r="AG34"/>
    </row>
    <row r="35" spans="2:33" ht="15" customHeight="1" x14ac:dyDescent="0.3">
      <c r="B35" s="41" t="s">
        <v>64</v>
      </c>
      <c r="C35" s="22"/>
      <c r="D35" s="42">
        <v>272</v>
      </c>
      <c r="E35" s="42">
        <v>321</v>
      </c>
      <c r="F35" s="42">
        <v>1111</v>
      </c>
      <c r="G35" s="42">
        <v>1023</v>
      </c>
      <c r="H35" s="42">
        <v>1312</v>
      </c>
      <c r="I35" s="15"/>
      <c r="J35" s="15"/>
      <c r="K35" s="15"/>
      <c r="L35" s="15"/>
      <c r="M35" s="15"/>
      <c r="AB35"/>
      <c r="AC35"/>
      <c r="AD35"/>
      <c r="AE35"/>
      <c r="AF35"/>
      <c r="AG35"/>
    </row>
    <row r="36" spans="2:33" ht="15" customHeight="1" x14ac:dyDescent="0.3">
      <c r="B36" s="41" t="s">
        <v>65</v>
      </c>
      <c r="C36" s="22"/>
      <c r="D36" s="42">
        <v>-9608</v>
      </c>
      <c r="E36" s="42">
        <v>-11237</v>
      </c>
      <c r="F36" s="42">
        <v>-11679</v>
      </c>
      <c r="G36" s="42">
        <v>-14172</v>
      </c>
      <c r="H36" s="42">
        <v>-16278</v>
      </c>
      <c r="I36" s="15"/>
      <c r="J36" s="15"/>
      <c r="K36" s="15"/>
      <c r="L36" s="15"/>
      <c r="M36" s="15"/>
      <c r="AB36"/>
      <c r="AC36"/>
      <c r="AD36"/>
      <c r="AE36"/>
      <c r="AF36"/>
      <c r="AG36"/>
    </row>
    <row r="37" spans="2:33" ht="15" customHeight="1" x14ac:dyDescent="0.3">
      <c r="B37" s="41" t="s">
        <v>66</v>
      </c>
      <c r="C37" s="22"/>
      <c r="D37" s="42">
        <v>-2703</v>
      </c>
      <c r="E37" s="42">
        <v>-2994</v>
      </c>
      <c r="F37" s="42">
        <v>-3176</v>
      </c>
      <c r="G37" s="42">
        <v>-3605</v>
      </c>
      <c r="H37" s="42">
        <v>-4090</v>
      </c>
      <c r="I37" s="15"/>
      <c r="J37" s="15"/>
      <c r="K37" s="15"/>
      <c r="L37" s="15"/>
      <c r="M37" s="15"/>
    </row>
    <row r="38" spans="2:33" ht="15" customHeight="1" x14ac:dyDescent="0.3">
      <c r="B38" s="41" t="s">
        <v>67</v>
      </c>
      <c r="C38" s="22"/>
      <c r="D38" s="42">
        <v>-961</v>
      </c>
      <c r="E38" s="42">
        <v>-1057</v>
      </c>
      <c r="F38" s="42">
        <v>-1180</v>
      </c>
      <c r="G38" s="42">
        <v>-1393</v>
      </c>
      <c r="H38" s="42">
        <v>-1671</v>
      </c>
      <c r="I38" s="15"/>
      <c r="J38" s="15"/>
      <c r="K38" s="15"/>
      <c r="L38" s="15"/>
      <c r="M38" s="15"/>
    </row>
    <row r="39" spans="2:33" ht="15" customHeight="1" x14ac:dyDescent="0.3">
      <c r="B39" s="41" t="s">
        <v>68</v>
      </c>
      <c r="C39" s="22"/>
      <c r="D39" s="42">
        <v>-1498</v>
      </c>
      <c r="E39" s="42">
        <v>-1624</v>
      </c>
      <c r="F39" s="42">
        <v>-1711</v>
      </c>
      <c r="G39" s="42">
        <v>-1851</v>
      </c>
      <c r="H39" s="42">
        <v>-2042</v>
      </c>
      <c r="I39" s="15"/>
      <c r="J39" s="15"/>
      <c r="K39" s="15"/>
      <c r="L39" s="15"/>
      <c r="M39" s="15"/>
    </row>
    <row r="40" spans="2:33" ht="15" customHeight="1" x14ac:dyDescent="0.3">
      <c r="B40" s="41" t="s">
        <v>69</v>
      </c>
      <c r="C40" s="22"/>
      <c r="D40" s="42">
        <v>-2725</v>
      </c>
      <c r="E40" s="42">
        <v>-2924</v>
      </c>
      <c r="F40" s="42">
        <v>-3792</v>
      </c>
      <c r="G40" s="42">
        <v>-3728</v>
      </c>
      <c r="H40" s="42">
        <v>-4561</v>
      </c>
      <c r="I40" s="15"/>
      <c r="J40" s="15"/>
      <c r="K40" s="15"/>
      <c r="L40" s="15"/>
      <c r="M40" s="15"/>
    </row>
    <row r="41" spans="2:33" ht="15" customHeight="1" x14ac:dyDescent="0.3">
      <c r="B41" s="40" t="s">
        <v>12</v>
      </c>
      <c r="C41" s="33"/>
      <c r="D41" s="34">
        <f>SUM(D33:D40)</f>
        <v>-5957</v>
      </c>
      <c r="E41" s="34">
        <f>SUM(E33:E40)</f>
        <v>-6806</v>
      </c>
      <c r="F41" s="34">
        <f>SUM(F33:F40)</f>
        <v>-7497</v>
      </c>
      <c r="G41" s="34">
        <f>SUM(G33:G40)</f>
        <v>-9934</v>
      </c>
      <c r="H41" s="34">
        <f>SUM(H33:H40)</f>
        <v>-11312</v>
      </c>
      <c r="I41" s="34"/>
      <c r="J41" s="34"/>
      <c r="K41" s="34"/>
      <c r="L41" s="34"/>
      <c r="M41" s="34"/>
      <c r="AB41" s="23">
        <f>IFERROR(IF(I41=Solution!I41,1,0),0)</f>
        <v>0</v>
      </c>
      <c r="AC41" s="23">
        <f>IFERROR(IF(J41=Solution!J41,1,0),0)</f>
        <v>0</v>
      </c>
      <c r="AD41" s="23">
        <f>IFERROR(IF(K41=Solution!K41,1,0),0)</f>
        <v>0</v>
      </c>
      <c r="AE41" s="23">
        <f>IFERROR(IF(L41=Solution!L41,1,0),0)</f>
        <v>0</v>
      </c>
      <c r="AF41" s="23">
        <f>IFERROR(IF(M41=Solution!M41,1,0),0)</f>
        <v>0</v>
      </c>
      <c r="AG41" s="77">
        <f t="shared" ref="AG41" si="14">SUM(AB41:AF41)</f>
        <v>0</v>
      </c>
    </row>
    <row r="42" spans="2:33" ht="15" customHeight="1" x14ac:dyDescent="0.3">
      <c r="B42" s="39" t="s">
        <v>7</v>
      </c>
      <c r="C42" s="36"/>
      <c r="D42" s="17">
        <f>D41/D10</f>
        <v>-4.6169347025770198E-2</v>
      </c>
      <c r="E42" s="17">
        <f>E41/E10</f>
        <v>-4.8073119737808666E-2</v>
      </c>
      <c r="F42" s="17">
        <f>F41/F10</f>
        <v>-4.9095302646313434E-2</v>
      </c>
      <c r="G42" s="17">
        <f>G41/G10</f>
        <v>-5.9570283219697651E-2</v>
      </c>
      <c r="H42" s="17">
        <f>H41/H10</f>
        <v>-5.7735199995916892E-2</v>
      </c>
      <c r="I42" s="28">
        <v>-0.05</v>
      </c>
      <c r="J42" s="28">
        <v>-0.05</v>
      </c>
      <c r="K42" s="28">
        <v>-0.05</v>
      </c>
      <c r="L42" s="28">
        <v>-0.05</v>
      </c>
      <c r="M42" s="28">
        <v>-0.05</v>
      </c>
      <c r="Z42" s="36"/>
    </row>
    <row r="43" spans="2:33" ht="15" customHeight="1" x14ac:dyDescent="0.3">
      <c r="B43" s="40" t="s">
        <v>13</v>
      </c>
      <c r="C43" s="33"/>
      <c r="D43" s="35">
        <v>18161</v>
      </c>
      <c r="E43" s="35">
        <v>19681</v>
      </c>
      <c r="F43" s="35">
        <v>20890</v>
      </c>
      <c r="G43" s="35">
        <v>21807</v>
      </c>
      <c r="H43" s="35">
        <v>23492</v>
      </c>
      <c r="I43" s="34"/>
      <c r="J43" s="34"/>
      <c r="K43" s="34"/>
      <c r="L43" s="34"/>
      <c r="M43" s="34"/>
      <c r="Z43" s="36"/>
      <c r="AB43" s="23">
        <f>IFERROR(IF(I43=Solution!I43,1,0),0)</f>
        <v>0</v>
      </c>
      <c r="AC43" s="23">
        <f>IFERROR(IF(J43=Solution!J43,1,0),0)</f>
        <v>0</v>
      </c>
      <c r="AD43" s="23">
        <f>IFERROR(IF(K43=Solution!K43,1,0),0)</f>
        <v>0</v>
      </c>
      <c r="AE43" s="23">
        <f>IFERROR(IF(L43=Solution!L43,1,0),0)</f>
        <v>0</v>
      </c>
      <c r="AF43" s="23">
        <f>IFERROR(IF(M43=Solution!M43,1,0),0)</f>
        <v>0</v>
      </c>
      <c r="AG43" s="77">
        <f t="shared" ref="AG43" si="15">SUM(AB43:AF43)</f>
        <v>0</v>
      </c>
    </row>
    <row r="44" spans="2:33" ht="15" customHeight="1" x14ac:dyDescent="0.3">
      <c r="B44" s="4" t="s">
        <v>15</v>
      </c>
      <c r="C44" s="4"/>
      <c r="D44" s="32">
        <f>SUM(D32,D41,D43)</f>
        <v>16074.75</v>
      </c>
      <c r="E44" s="32">
        <f>SUM(E32,E41,E43)</f>
        <v>17122.28</v>
      </c>
      <c r="F44" s="32">
        <f>SUM(F32,F41,F43)</f>
        <v>17974.09</v>
      </c>
      <c r="G44" s="32">
        <f>SUM(G32,G41,G43)</f>
        <v>16875.830000000002</v>
      </c>
      <c r="H44" s="32">
        <f>SUM(H32,H41,H43)</f>
        <v>18057.87</v>
      </c>
      <c r="I44" s="32"/>
      <c r="J44" s="32"/>
      <c r="K44" s="32"/>
      <c r="L44" s="32"/>
      <c r="M44" s="32"/>
      <c r="Z44" s="36"/>
      <c r="AB44" s="23">
        <f>IFERROR(IF(I44=Solution!I44,1,0),0)</f>
        <v>0</v>
      </c>
      <c r="AC44" s="23">
        <f>IFERROR(IF(J44=Solution!J44,1,0),0)</f>
        <v>0</v>
      </c>
      <c r="AD44" s="23">
        <f>IFERROR(IF(K44=Solution!K44,1,0),0)</f>
        <v>0</v>
      </c>
      <c r="AE44" s="23">
        <f>IFERROR(IF(L44=Solution!L44,1,0),0)</f>
        <v>0</v>
      </c>
      <c r="AF44" s="23">
        <f>IFERROR(IF(M44=Solution!M44,1,0),0)</f>
        <v>0</v>
      </c>
      <c r="AG44" s="77">
        <f t="shared" ref="AG44" si="16">SUM(AB44:AF44)</f>
        <v>0</v>
      </c>
    </row>
    <row r="45" spans="2:33" ht="15" customHeight="1" x14ac:dyDescent="0.3">
      <c r="B45" s="11" t="s">
        <v>7</v>
      </c>
      <c r="C45" s="36"/>
      <c r="D45" s="17">
        <f>D44/D10</f>
        <v>0.12458632048052704</v>
      </c>
      <c r="E45" s="17">
        <f>E44/E10</f>
        <v>0.1209405548963101</v>
      </c>
      <c r="F45" s="17">
        <f>F44/F10</f>
        <v>0.1177062009259805</v>
      </c>
      <c r="G45" s="17">
        <f>G44/G10</f>
        <v>0.10119770210061106</v>
      </c>
      <c r="H45" s="17">
        <f>H44/H10</f>
        <v>9.2165376233227334E-2</v>
      </c>
      <c r="I45" s="17"/>
      <c r="J45" s="17"/>
      <c r="K45" s="17"/>
      <c r="L45" s="17"/>
      <c r="M45" s="17"/>
      <c r="Z45" s="36"/>
      <c r="AB45" s="23">
        <f>IFERROR(IF(I45=Solution!I45,1,0),0)</f>
        <v>0</v>
      </c>
      <c r="AC45" s="23">
        <f>IFERROR(IF(J45=Solution!J45,1,0),0)</f>
        <v>0</v>
      </c>
      <c r="AD45" s="23">
        <f>IFERROR(IF(K45=Solution!K45,1,0),0)</f>
        <v>0</v>
      </c>
      <c r="AE45" s="23">
        <f>IFERROR(IF(L45=Solution!L45,1,0),0)</f>
        <v>0</v>
      </c>
      <c r="AF45" s="23">
        <f>IFERROR(IF(M45=Solution!M45,1,0),0)</f>
        <v>0</v>
      </c>
      <c r="AG45" s="77">
        <f t="shared" ref="AG45" si="17">SUM(AB45:AF45)</f>
        <v>0</v>
      </c>
    </row>
    <row r="46" spans="2:33" ht="15" customHeight="1" x14ac:dyDescent="0.3">
      <c r="B46" s="36"/>
      <c r="C46" s="36"/>
      <c r="D46" s="15"/>
      <c r="E46" s="15"/>
      <c r="F46" s="15"/>
      <c r="G46" s="15"/>
      <c r="H46" s="15"/>
      <c r="I46" s="15"/>
      <c r="J46" s="15"/>
      <c r="K46" s="15"/>
      <c r="L46" s="15"/>
      <c r="M46" s="15"/>
      <c r="Z46" s="36"/>
    </row>
    <row r="47" spans="2:33" ht="15" customHeight="1" x14ac:dyDescent="0.3">
      <c r="B47" s="92" t="s">
        <v>29</v>
      </c>
      <c r="C47" s="92"/>
      <c r="D47" s="93">
        <f>D18/D44</f>
        <v>0.25574270206379568</v>
      </c>
      <c r="E47" s="93">
        <f>E18/E44</f>
        <v>0.26164739742604376</v>
      </c>
      <c r="F47" s="93">
        <f>F18/F44</f>
        <v>0.26354602653041126</v>
      </c>
      <c r="G47" s="93">
        <f>G18/G44</f>
        <v>0.32205823358021496</v>
      </c>
      <c r="H47" s="93">
        <f>H18/H44</f>
        <v>0.37147238295546486</v>
      </c>
      <c r="I47" s="93"/>
      <c r="J47" s="93"/>
      <c r="K47" s="93"/>
      <c r="L47" s="93"/>
      <c r="M47" s="93"/>
      <c r="Z47" s="36"/>
      <c r="AB47" s="23">
        <f>IFERROR(IF(I47=Solution!I47,1,0),0)</f>
        <v>0</v>
      </c>
      <c r="AC47" s="23">
        <f>IFERROR(IF(J47=Solution!J47,1,0),0)</f>
        <v>0</v>
      </c>
      <c r="AD47" s="23">
        <f>IFERROR(IF(K47=Solution!K47,1,0),0)</f>
        <v>0</v>
      </c>
      <c r="AE47" s="23">
        <f>IFERROR(IF(L47=Solution!L47,1,0),0)</f>
        <v>0</v>
      </c>
      <c r="AF47" s="23">
        <f>IFERROR(IF(M47=Solution!M47,1,0),0)</f>
        <v>0</v>
      </c>
      <c r="AG47" s="77">
        <f t="shared" ref="AG47" si="18">SUM(AB47:AF47)</f>
        <v>0</v>
      </c>
    </row>
    <row r="48" spans="2:33" ht="15" customHeight="1" thickBot="1" x14ac:dyDescent="0.35">
      <c r="B48" s="94" t="s">
        <v>30</v>
      </c>
      <c r="C48" s="94"/>
      <c r="D48" s="95">
        <f>D27/D44</f>
        <v>0.17184592557592016</v>
      </c>
      <c r="E48" s="95">
        <f>E27/E44</f>
        <v>0.18725283125110154</v>
      </c>
      <c r="F48" s="95">
        <f>F27/F44</f>
        <v>0.20486348001440574</v>
      </c>
      <c r="G48" s="95">
        <f>G27/G44</f>
        <v>0.24356891561432689</v>
      </c>
      <c r="H48" s="95">
        <f>H27/H44</f>
        <v>0.28244135225012068</v>
      </c>
      <c r="I48" s="95"/>
      <c r="J48" s="95"/>
      <c r="K48" s="95"/>
      <c r="L48" s="95"/>
      <c r="M48" s="95"/>
      <c r="Z48" s="36"/>
      <c r="AB48" s="23">
        <f>IFERROR(IF(I48=Solution!I48,1,0),0)</f>
        <v>0</v>
      </c>
      <c r="AC48" s="23">
        <f>IFERROR(IF(J48=Solution!J48,1,0),0)</f>
        <v>0</v>
      </c>
      <c r="AD48" s="23">
        <f>IFERROR(IF(K48=Solution!K48,1,0),0)</f>
        <v>0</v>
      </c>
      <c r="AE48" s="23">
        <f>IFERROR(IF(L48=Solution!L48,1,0),0)</f>
        <v>0</v>
      </c>
      <c r="AF48" s="23">
        <f>IFERROR(IF(M48=Solution!M48,1,0),0)</f>
        <v>0</v>
      </c>
      <c r="AG48" s="77">
        <f t="shared" ref="AG48" si="19">SUM(AB48:AF48)</f>
        <v>0</v>
      </c>
    </row>
    <row r="49" spans="1:33" ht="15" customHeight="1" thickTop="1" x14ac:dyDescent="0.3">
      <c r="B49" s="36"/>
      <c r="C49" s="36"/>
      <c r="D49" s="15"/>
      <c r="E49" s="15"/>
      <c r="F49" s="15"/>
      <c r="G49" s="15"/>
      <c r="H49" s="15"/>
      <c r="I49" s="15"/>
      <c r="J49" s="15"/>
      <c r="K49" s="15"/>
      <c r="L49" s="15"/>
      <c r="M49" s="15"/>
      <c r="Z49" s="36"/>
    </row>
    <row r="50" spans="1:33" ht="15" customHeight="1" x14ac:dyDescent="0.3">
      <c r="A50" s="84" t="s">
        <v>0</v>
      </c>
      <c r="B50" s="81" t="s">
        <v>31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3"/>
      <c r="N50" s="84" t="s">
        <v>0</v>
      </c>
      <c r="Z50" s="36"/>
    </row>
    <row r="51" spans="1:33" ht="15" customHeight="1" x14ac:dyDescent="0.3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Z51" s="36"/>
    </row>
    <row r="52" spans="1:33" ht="15" customHeight="1" x14ac:dyDescent="0.3">
      <c r="B52" s="43" t="s">
        <v>20</v>
      </c>
      <c r="C52" s="33"/>
      <c r="D52" s="34">
        <f>D27</f>
        <v>2762.3802921515226</v>
      </c>
      <c r="E52" s="34">
        <f>E27</f>
        <v>3206.1954074741107</v>
      </c>
      <c r="F52" s="34">
        <f>F27</f>
        <v>3682.2346274921301</v>
      </c>
      <c r="G52" s="34">
        <f>G27</f>
        <v>4110.4276131917268</v>
      </c>
      <c r="H52" s="34">
        <f>H27</f>
        <v>5100.2892215568863</v>
      </c>
      <c r="I52" s="34"/>
      <c r="J52" s="34"/>
      <c r="K52" s="34"/>
      <c r="L52" s="34"/>
      <c r="M52" s="34"/>
      <c r="Z52" s="36"/>
      <c r="AB52" s="23">
        <f>IFERROR(IF(I52=Solution!I52,1,0),0)</f>
        <v>0</v>
      </c>
      <c r="AC52" s="23">
        <f>IFERROR(IF(J52=Solution!J52,1,0),0)</f>
        <v>0</v>
      </c>
      <c r="AD52" s="23">
        <f>IFERROR(IF(K52=Solution!K52,1,0),0)</f>
        <v>0</v>
      </c>
      <c r="AE52" s="23">
        <f>IFERROR(IF(L52=Solution!L52,1,0),0)</f>
        <v>0</v>
      </c>
      <c r="AF52" s="23">
        <f>IFERROR(IF(M52=Solution!M52,1,0),0)</f>
        <v>0</v>
      </c>
      <c r="AG52" s="77">
        <f t="shared" ref="AG52" si="20">SUM(AB52:AF52)</f>
        <v>0</v>
      </c>
    </row>
    <row r="53" spans="1:33" ht="15" customHeight="1" x14ac:dyDescent="0.3">
      <c r="B53" s="36" t="s">
        <v>70</v>
      </c>
      <c r="C53" s="36"/>
      <c r="D53" s="31">
        <v>1370</v>
      </c>
      <c r="E53" s="31">
        <v>1437</v>
      </c>
      <c r="F53" s="31">
        <v>1492</v>
      </c>
      <c r="G53" s="31">
        <v>1645</v>
      </c>
      <c r="H53" s="31">
        <v>1781</v>
      </c>
      <c r="I53" s="30"/>
      <c r="J53" s="30"/>
      <c r="K53" s="30"/>
      <c r="L53" s="30"/>
      <c r="M53" s="30"/>
      <c r="P53" s="53" t="s">
        <v>7</v>
      </c>
      <c r="Q53" s="55">
        <f>D53/D10</f>
        <v>1.0618097267971324E-2</v>
      </c>
      <c r="R53" s="56">
        <f>E53/E10</f>
        <v>1.0150025428038651E-2</v>
      </c>
      <c r="S53" s="56">
        <f>F53/F10</f>
        <v>9.7706004466185988E-3</v>
      </c>
      <c r="T53" s="56">
        <f>G53/G10</f>
        <v>9.8644167401250888E-3</v>
      </c>
      <c r="U53" s="56">
        <f>H53/H10</f>
        <v>9.0900275099653448E-3</v>
      </c>
      <c r="V53" s="57">
        <v>0.01</v>
      </c>
      <c r="W53" s="57">
        <v>0.01</v>
      </c>
      <c r="X53" s="57">
        <v>0.01</v>
      </c>
      <c r="Y53" s="57">
        <v>0.01</v>
      </c>
      <c r="Z53" s="58">
        <v>0.01</v>
      </c>
      <c r="AB53" s="23">
        <f>IFERROR(IF(I53=Solution!I53,1,0),0)</f>
        <v>0</v>
      </c>
      <c r="AC53" s="23">
        <f>IFERROR(IF(J53=Solution!J53,1,0),0)</f>
        <v>0</v>
      </c>
      <c r="AD53" s="23">
        <f>IFERROR(IF(K53=Solution!K53,1,0),0)</f>
        <v>0</v>
      </c>
      <c r="AE53" s="23">
        <f>IFERROR(IF(L53=Solution!L53,1,0),0)</f>
        <v>0</v>
      </c>
      <c r="AF53" s="23">
        <f>IFERROR(IF(M53=Solution!M53,1,0),0)</f>
        <v>0</v>
      </c>
      <c r="AG53" s="77">
        <f t="shared" ref="AG53:AG55" si="21">SUM(AB53:AF53)</f>
        <v>0</v>
      </c>
    </row>
    <row r="54" spans="1:33" ht="15" customHeight="1" x14ac:dyDescent="0.3">
      <c r="B54" s="36" t="s">
        <v>32</v>
      </c>
      <c r="C54" s="36"/>
      <c r="D54" s="31">
        <v>2157</v>
      </c>
      <c r="E54" s="45">
        <f>-(E41-D41)</f>
        <v>849</v>
      </c>
      <c r="F54" s="45">
        <f>-(F41-E41)</f>
        <v>691</v>
      </c>
      <c r="G54" s="45">
        <f>-(G41-F41)</f>
        <v>2437</v>
      </c>
      <c r="H54" s="45">
        <f>-(H41-G41)</f>
        <v>1378</v>
      </c>
      <c r="I54" s="45"/>
      <c r="J54" s="45"/>
      <c r="K54" s="45"/>
      <c r="L54" s="45"/>
      <c r="M54" s="45"/>
      <c r="Z54" s="36"/>
      <c r="AB54" s="23">
        <f>IFERROR(IF(I54=Solution!I54,1,0),0)</f>
        <v>0</v>
      </c>
      <c r="AC54" s="23">
        <f>IFERROR(IF(J54=Solution!J54,1,0),0)</f>
        <v>0</v>
      </c>
      <c r="AD54" s="23">
        <f>IFERROR(IF(K54=Solution!K54,1,0),0)</f>
        <v>0</v>
      </c>
      <c r="AE54" s="23">
        <f>IFERROR(IF(L54=Solution!L54,1,0),0)</f>
        <v>0</v>
      </c>
      <c r="AF54" s="23">
        <f>IFERROR(IF(M54=Solution!M54,1,0),0)</f>
        <v>0</v>
      </c>
      <c r="AG54" s="77">
        <f t="shared" si="21"/>
        <v>0</v>
      </c>
    </row>
    <row r="55" spans="1:33" ht="15" customHeight="1" x14ac:dyDescent="0.3">
      <c r="B55" s="44" t="s">
        <v>34</v>
      </c>
      <c r="C55" s="37"/>
      <c r="D55" s="32">
        <f>SUM(D52:D54)</f>
        <v>6289.3802921515226</v>
      </c>
      <c r="E55" s="32">
        <f>SUM(E52:E54)</f>
        <v>5492.1954074741107</v>
      </c>
      <c r="F55" s="32">
        <f>SUM(F52:F54)</f>
        <v>5865.2346274921301</v>
      </c>
      <c r="G55" s="32">
        <f>SUM(G52:G54)</f>
        <v>8192.4276131917268</v>
      </c>
      <c r="H55" s="32">
        <f>SUM(H52:H54)</f>
        <v>8259.2892215568863</v>
      </c>
      <c r="I55" s="32"/>
      <c r="J55" s="32"/>
      <c r="K55" s="32"/>
      <c r="L55" s="32"/>
      <c r="M55" s="32"/>
      <c r="Z55" s="36"/>
      <c r="AB55" s="23">
        <f>IFERROR(IF(I55=Solution!I55,1,0),0)</f>
        <v>0</v>
      </c>
      <c r="AC55" s="23">
        <f>IFERROR(IF(J55=Solution!J55,1,0),0)</f>
        <v>0</v>
      </c>
      <c r="AD55" s="23">
        <f>IFERROR(IF(K55=Solution!K55,1,0),0)</f>
        <v>0</v>
      </c>
      <c r="AE55" s="23">
        <f>IFERROR(IF(L55=Solution!L55,1,0),0)</f>
        <v>0</v>
      </c>
      <c r="AF55" s="23">
        <f>IFERROR(IF(M55=Solution!M55,1,0),0)</f>
        <v>0</v>
      </c>
      <c r="AG55" s="77">
        <f t="shared" si="21"/>
        <v>0</v>
      </c>
    </row>
    <row r="56" spans="1:33" ht="15" customHeight="1" x14ac:dyDescent="0.3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Z56" s="36"/>
    </row>
    <row r="57" spans="1:33" ht="15" customHeight="1" x14ac:dyDescent="0.3">
      <c r="B57" s="36" t="s">
        <v>33</v>
      </c>
      <c r="C57" s="36"/>
      <c r="D57" s="18">
        <v>-2502</v>
      </c>
      <c r="E57" s="18">
        <v>-2969</v>
      </c>
      <c r="F57" s="18">
        <v>-2998</v>
      </c>
      <c r="G57" s="18">
        <v>-2810</v>
      </c>
      <c r="H57" s="18">
        <v>-3588</v>
      </c>
      <c r="I57" s="21"/>
      <c r="J57" s="21"/>
      <c r="K57" s="21"/>
      <c r="L57" s="21"/>
      <c r="M57" s="21"/>
      <c r="Z57" s="36"/>
      <c r="AB57" s="23">
        <f>IFERROR(IF(I57=Solution!I57,1,0),0)</f>
        <v>0</v>
      </c>
      <c r="AC57" s="23">
        <f>IFERROR(IF(J57=Solution!J57,1,0),0)</f>
        <v>0</v>
      </c>
      <c r="AD57" s="23">
        <f>IFERROR(IF(K57=Solution!K57,1,0),0)</f>
        <v>0</v>
      </c>
      <c r="AE57" s="23">
        <f>IFERROR(IF(L57=Solution!L57,1,0),0)</f>
        <v>0</v>
      </c>
      <c r="AF57" s="23">
        <f>IFERROR(IF(M57=Solution!M57,1,0),0)</f>
        <v>0</v>
      </c>
      <c r="AG57" s="77">
        <f t="shared" ref="AG57" si="22">SUM(AB57:AF57)</f>
        <v>0</v>
      </c>
    </row>
    <row r="58" spans="1:33" ht="15" customHeight="1" x14ac:dyDescent="0.3">
      <c r="B58" s="11" t="s">
        <v>7</v>
      </c>
      <c r="C58" s="36"/>
      <c r="D58" s="17">
        <f>-D57/D10</f>
        <v>1.9391590776981205E-2</v>
      </c>
      <c r="E58" s="17">
        <f>-E57/E10</f>
        <v>2.0971068542690853E-2</v>
      </c>
      <c r="F58" s="17">
        <f>-F57/F10</f>
        <v>1.9632882130671957E-2</v>
      </c>
      <c r="G58" s="17">
        <f>-G57/G10</f>
        <v>1.685046263814681E-2</v>
      </c>
      <c r="H58" s="17">
        <f>-H57/H10</f>
        <v>1.8312756151463029E-2</v>
      </c>
      <c r="I58" s="28">
        <v>1.7999999999999999E-2</v>
      </c>
      <c r="J58" s="28">
        <v>1.6E-2</v>
      </c>
      <c r="K58" s="28">
        <v>1.4E-2</v>
      </c>
      <c r="L58" s="28">
        <v>1.2E-2</v>
      </c>
      <c r="M58" s="28">
        <v>0.01</v>
      </c>
      <c r="Z58" s="36"/>
    </row>
    <row r="59" spans="1:33" ht="15" customHeight="1" x14ac:dyDescent="0.3">
      <c r="B59" s="44" t="s">
        <v>19</v>
      </c>
      <c r="C59" s="37"/>
      <c r="D59" s="32">
        <f>D55+D57</f>
        <v>3787.3802921515226</v>
      </c>
      <c r="E59" s="32">
        <f t="shared" ref="E59:H59" si="23">E55+E57</f>
        <v>2523.1954074741107</v>
      </c>
      <c r="F59" s="32">
        <f t="shared" si="23"/>
        <v>2867.2346274921301</v>
      </c>
      <c r="G59" s="32">
        <f t="shared" si="23"/>
        <v>5382.4276131917268</v>
      </c>
      <c r="H59" s="32">
        <f t="shared" si="23"/>
        <v>4671.2892215568863</v>
      </c>
      <c r="I59" s="32"/>
      <c r="J59" s="32"/>
      <c r="K59" s="32"/>
      <c r="L59" s="32"/>
      <c r="M59" s="32"/>
      <c r="Z59" s="36"/>
      <c r="AB59" s="23">
        <f>IFERROR(IF(I59=Solution!I59,1,0),0)</f>
        <v>0</v>
      </c>
      <c r="AC59" s="23">
        <f>IFERROR(IF(J59=Solution!J59,1,0),0)</f>
        <v>0</v>
      </c>
      <c r="AD59" s="23">
        <f>IFERROR(IF(K59=Solution!K59,1,0),0)</f>
        <v>0</v>
      </c>
      <c r="AE59" s="23">
        <f>IFERROR(IF(L59=Solution!L59,1,0),0)</f>
        <v>0</v>
      </c>
      <c r="AF59" s="23">
        <f>IFERROR(IF(M59=Solution!M59,1,0),0)</f>
        <v>0</v>
      </c>
      <c r="AG59" s="77">
        <f t="shared" ref="AG59:AG60" si="24">SUM(AB59:AF59)</f>
        <v>0</v>
      </c>
    </row>
    <row r="60" spans="1:33" ht="15" customHeight="1" x14ac:dyDescent="0.3">
      <c r="B60" s="11" t="s">
        <v>8</v>
      </c>
      <c r="C60" s="13"/>
      <c r="D60" s="17">
        <f>D59/D10</f>
        <v>2.935384841814782E-2</v>
      </c>
      <c r="E60" s="17">
        <f>E59/E10</f>
        <v>1.7822197317865392E-2</v>
      </c>
      <c r="F60" s="17">
        <f>F59/F10</f>
        <v>1.8776544190304906E-2</v>
      </c>
      <c r="G60" s="17">
        <f>G59/G10</f>
        <v>3.2276297294881455E-2</v>
      </c>
      <c r="H60" s="17">
        <f>H59/H10</f>
        <v>2.3841744823670238E-2</v>
      </c>
      <c r="I60" s="17"/>
      <c r="J60" s="17"/>
      <c r="K60" s="17"/>
      <c r="L60" s="17"/>
      <c r="M60" s="17"/>
      <c r="Z60" s="36"/>
      <c r="AB60" s="23">
        <f>IFERROR(IF(I60=Solution!I60,1,0),0)</f>
        <v>0</v>
      </c>
      <c r="AC60" s="23">
        <f>IFERROR(IF(J60=Solution!J60,1,0),0)</f>
        <v>0</v>
      </c>
      <c r="AD60" s="23">
        <f>IFERROR(IF(K60=Solution!K60,1,0),0)</f>
        <v>0</v>
      </c>
      <c r="AE60" s="23">
        <f>IFERROR(IF(L60=Solution!L60,1,0),0)</f>
        <v>0</v>
      </c>
      <c r="AF60" s="23">
        <f>IFERROR(IF(M60=Solution!M60,1,0),0)</f>
        <v>0</v>
      </c>
      <c r="AG60" s="77">
        <f t="shared" si="24"/>
        <v>0</v>
      </c>
    </row>
    <row r="61" spans="1:33" ht="15" customHeight="1" x14ac:dyDescent="0.3">
      <c r="B61" s="36"/>
      <c r="C61" s="36"/>
      <c r="D61" s="59"/>
      <c r="E61" s="36"/>
      <c r="F61" s="36"/>
      <c r="G61" s="36"/>
      <c r="H61" s="36"/>
      <c r="I61" s="36"/>
      <c r="J61" s="36"/>
      <c r="K61" s="36"/>
      <c r="L61" s="36"/>
      <c r="M61" s="36"/>
      <c r="Z61" s="36"/>
    </row>
    <row r="62" spans="1:33" ht="15" customHeight="1" x14ac:dyDescent="0.3">
      <c r="B62" s="96" t="s">
        <v>72</v>
      </c>
      <c r="C62" s="105"/>
      <c r="D62" s="59"/>
      <c r="E62" s="36"/>
      <c r="F62" s="36"/>
      <c r="G62" s="81" t="s">
        <v>40</v>
      </c>
      <c r="H62" s="106"/>
      <c r="I62" s="107">
        <v>1</v>
      </c>
      <c r="J62" s="107">
        <f>I62+1</f>
        <v>2</v>
      </c>
      <c r="K62" s="107">
        <f t="shared" ref="K62:M62" si="25">J62+1</f>
        <v>3</v>
      </c>
      <c r="L62" s="107">
        <f t="shared" si="25"/>
        <v>4</v>
      </c>
      <c r="M62" s="108">
        <f t="shared" si="25"/>
        <v>5</v>
      </c>
      <c r="Z62" s="36"/>
    </row>
    <row r="63" spans="1:33" ht="15" customHeight="1" x14ac:dyDescent="0.3">
      <c r="B63" s="104" t="s">
        <v>36</v>
      </c>
      <c r="C63" s="103">
        <v>0.08</v>
      </c>
      <c r="D63" s="36"/>
      <c r="E63" s="36"/>
      <c r="F63" s="36"/>
      <c r="G63" s="36" t="s">
        <v>37</v>
      </c>
      <c r="H63" s="36"/>
      <c r="I63" s="17"/>
      <c r="J63" s="17"/>
      <c r="K63" s="17"/>
      <c r="L63" s="17"/>
      <c r="M63" s="17"/>
      <c r="Z63" s="36"/>
      <c r="AB63" s="23">
        <f>IFERROR(IF(I63=Solution!I63,1,0),0)</f>
        <v>0</v>
      </c>
      <c r="AC63" s="23">
        <f>IFERROR(IF(J63=Solution!J63,1,0),0)</f>
        <v>0</v>
      </c>
      <c r="AD63" s="23">
        <f>IFERROR(IF(K63=Solution!K63,1,0),0)</f>
        <v>0</v>
      </c>
      <c r="AE63" s="23">
        <f>IFERROR(IF(L63=Solution!L63,1,0),0)</f>
        <v>0</v>
      </c>
      <c r="AF63" s="23">
        <f>IFERROR(IF(M63=Solution!M63,1,0),0)</f>
        <v>0</v>
      </c>
      <c r="AG63" s="77">
        <f t="shared" ref="AG63" si="26">SUM(AB63:AF63)</f>
        <v>0</v>
      </c>
    </row>
    <row r="64" spans="1:33" ht="15" customHeight="1" x14ac:dyDescent="0.3">
      <c r="B64" s="60" t="s">
        <v>39</v>
      </c>
      <c r="C64" s="103">
        <v>2.5000000000000001E-2</v>
      </c>
      <c r="D64" s="36"/>
      <c r="E64" s="36"/>
      <c r="F64" s="36"/>
      <c r="G64" s="36" t="s">
        <v>38</v>
      </c>
      <c r="H64" s="36"/>
      <c r="I64" s="30"/>
      <c r="J64" s="30"/>
      <c r="K64" s="30"/>
      <c r="L64" s="30"/>
      <c r="M64" s="30"/>
      <c r="Z64" s="36"/>
      <c r="AA64" s="2"/>
      <c r="AB64" s="23">
        <f>IFERROR(IF(I64=Solution!I64,1,0),0)</f>
        <v>0</v>
      </c>
      <c r="AC64" s="23">
        <f>IFERROR(IF(J64=Solution!J64,1,0),0)</f>
        <v>0</v>
      </c>
      <c r="AD64" s="23">
        <f>IFERROR(IF(K64=Solution!K64,1,0),0)</f>
        <v>0</v>
      </c>
      <c r="AE64" s="23">
        <f>IFERROR(IF(L64=Solution!L64,1,0),0)</f>
        <v>0</v>
      </c>
      <c r="AF64" s="23">
        <f>IFERROR(IF(M64=Solution!M64,1,0),0)</f>
        <v>0</v>
      </c>
      <c r="AG64" s="77">
        <f t="shared" ref="AG64" si="27">SUM(AB64:AF64)</f>
        <v>0</v>
      </c>
    </row>
    <row r="65" spans="2:33" ht="15" customHeight="1" x14ac:dyDescent="0.3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Z65" s="36"/>
      <c r="AA65" s="2"/>
    </row>
    <row r="66" spans="2:33" ht="15" customHeight="1" x14ac:dyDescent="0.3">
      <c r="B66" s="96" t="s">
        <v>73</v>
      </c>
      <c r="C66" s="105"/>
      <c r="D66" s="36"/>
      <c r="E66" s="36"/>
      <c r="F66" s="36"/>
      <c r="G66" s="96" t="s">
        <v>42</v>
      </c>
      <c r="H66" s="97"/>
      <c r="I66" s="98"/>
      <c r="J66" s="36"/>
      <c r="K66" s="65" t="s">
        <v>55</v>
      </c>
      <c r="L66" s="66"/>
      <c r="M66" s="67"/>
      <c r="Z66" s="36"/>
      <c r="AA66" s="2"/>
    </row>
    <row r="67" spans="2:33" ht="15" customHeight="1" x14ac:dyDescent="0.3">
      <c r="B67" s="36" t="s">
        <v>49</v>
      </c>
      <c r="C67" s="61">
        <v>441.82381099999998</v>
      </c>
      <c r="D67" s="36"/>
      <c r="E67" s="36"/>
      <c r="F67" s="36"/>
      <c r="G67" s="36" t="s">
        <v>41</v>
      </c>
      <c r="H67" s="36"/>
      <c r="I67" s="30"/>
      <c r="J67" s="36"/>
      <c r="K67" s="68" t="s">
        <v>21</v>
      </c>
      <c r="L67" s="69"/>
      <c r="M67" s="70"/>
      <c r="Z67" s="36"/>
      <c r="AA67" s="2"/>
      <c r="AB67" s="23">
        <f>IFERROR(IF(I67=Solution!I67,1,0),0)</f>
        <v>0</v>
      </c>
      <c r="AF67" s="23">
        <f>IFERROR(IF(M67=Solution!M67,1,0),0)</f>
        <v>0</v>
      </c>
      <c r="AG67" s="78">
        <f t="shared" ref="AG67:AG74" si="28">SUM(AB67:AF67)</f>
        <v>0</v>
      </c>
    </row>
    <row r="68" spans="2:33" ht="15" customHeight="1" x14ac:dyDescent="0.3">
      <c r="B68" s="36" t="s">
        <v>50</v>
      </c>
      <c r="C68" s="61">
        <v>0</v>
      </c>
      <c r="D68" s="36"/>
      <c r="E68" s="36"/>
      <c r="F68" s="36"/>
      <c r="G68" s="36" t="s">
        <v>43</v>
      </c>
      <c r="H68" s="36"/>
      <c r="I68" s="30"/>
      <c r="J68" s="36"/>
      <c r="K68" s="71" t="s">
        <v>22</v>
      </c>
      <c r="L68" s="72"/>
      <c r="M68" s="73"/>
      <c r="Z68" s="36"/>
      <c r="AA68" s="2"/>
      <c r="AB68" s="23">
        <f>IFERROR(IF(I68=Solution!I68,1,0),0)</f>
        <v>0</v>
      </c>
      <c r="AF68" s="23">
        <f>IFERROR(IF(M68=Solution!M68,1,0),0)</f>
        <v>0</v>
      </c>
      <c r="AG68" s="78">
        <f t="shared" si="28"/>
        <v>0</v>
      </c>
    </row>
    <row r="69" spans="2:33" ht="15" customHeight="1" x14ac:dyDescent="0.3">
      <c r="B69" s="38" t="s">
        <v>51</v>
      </c>
      <c r="C69" s="62">
        <v>0</v>
      </c>
      <c r="D69" s="36"/>
      <c r="E69" s="36"/>
      <c r="F69" s="36"/>
      <c r="G69" s="36" t="s">
        <v>44</v>
      </c>
      <c r="H69" s="36"/>
      <c r="I69" s="45"/>
      <c r="J69" s="36"/>
      <c r="K69" s="74" t="s">
        <v>23</v>
      </c>
      <c r="L69" s="75"/>
      <c r="M69" s="76"/>
      <c r="Z69" s="36"/>
      <c r="AA69" s="2"/>
      <c r="AB69" s="23">
        <f>IFERROR(IF(I69=Solution!I69,1,0),0)</f>
        <v>0</v>
      </c>
      <c r="AF69" s="23">
        <f>IFERROR(IF(M69=Solution!M69,1,0),0)</f>
        <v>0</v>
      </c>
      <c r="AG69" s="78">
        <f t="shared" si="28"/>
        <v>0</v>
      </c>
    </row>
    <row r="70" spans="2:33" ht="15" customHeight="1" x14ac:dyDescent="0.3">
      <c r="B70" s="36" t="s">
        <v>52</v>
      </c>
      <c r="C70" s="61">
        <v>4.3490000000000002</v>
      </c>
      <c r="D70" s="36"/>
      <c r="E70" s="36"/>
      <c r="F70" s="36"/>
      <c r="G70" s="4" t="s">
        <v>45</v>
      </c>
      <c r="H70" s="4"/>
      <c r="I70" s="32"/>
      <c r="J70" s="36"/>
      <c r="K70" s="36"/>
      <c r="L70" s="36"/>
      <c r="M70" s="36"/>
      <c r="Z70" s="36"/>
      <c r="AA70" s="2"/>
      <c r="AB70" s="23">
        <f>IFERROR(IF(I70=Solution!I70,1,0),0)</f>
        <v>0</v>
      </c>
      <c r="AG70" s="79">
        <f t="shared" si="28"/>
        <v>0</v>
      </c>
    </row>
    <row r="71" spans="2:33" ht="15" customHeight="1" x14ac:dyDescent="0.3">
      <c r="B71" s="4" t="s">
        <v>53</v>
      </c>
      <c r="C71" s="63">
        <f>C67+(K3-C69)/K3*C68+C70</f>
        <v>446.17281099999997</v>
      </c>
      <c r="D71" s="36"/>
      <c r="E71" s="36"/>
      <c r="F71" s="36"/>
      <c r="G71" s="36" t="s">
        <v>46</v>
      </c>
      <c r="H71" s="36"/>
      <c r="I71" s="31">
        <v>-367.8</v>
      </c>
      <c r="J71" s="36"/>
      <c r="K71" s="96" t="s">
        <v>56</v>
      </c>
      <c r="L71" s="99"/>
      <c r="M71" s="100"/>
      <c r="Z71" s="36"/>
      <c r="AA71" s="2"/>
      <c r="AG71" s="2"/>
    </row>
    <row r="72" spans="2:33" ht="15" customHeight="1" x14ac:dyDescent="0.3">
      <c r="B72" s="36"/>
      <c r="C72" s="36"/>
      <c r="D72" s="36"/>
      <c r="E72" s="36"/>
      <c r="F72" s="36"/>
      <c r="G72" s="36" t="s">
        <v>71</v>
      </c>
      <c r="H72" s="36"/>
      <c r="I72" s="46">
        <v>-1080</v>
      </c>
      <c r="J72" s="36"/>
      <c r="K72" s="36" t="s">
        <v>58</v>
      </c>
      <c r="L72" s="36"/>
      <c r="M72" s="101"/>
      <c r="Z72" s="36"/>
      <c r="AA72" s="2"/>
      <c r="AF72" s="23">
        <f>IFERROR(IF(M72=Solution!M72,1,0),0)</f>
        <v>0</v>
      </c>
      <c r="AG72" s="79">
        <f t="shared" si="28"/>
        <v>0</v>
      </c>
    </row>
    <row r="73" spans="2:33" ht="15" customHeight="1" x14ac:dyDescent="0.3">
      <c r="B73" s="36"/>
      <c r="C73" s="36"/>
      <c r="D73" s="36"/>
      <c r="E73" s="36"/>
      <c r="F73" s="36"/>
      <c r="G73" s="36" t="s">
        <v>47</v>
      </c>
      <c r="H73" s="36"/>
      <c r="I73" s="46">
        <v>477.9</v>
      </c>
      <c r="J73" s="36"/>
      <c r="K73" s="36" t="s">
        <v>57</v>
      </c>
      <c r="L73" s="36"/>
      <c r="M73" s="102"/>
      <c r="Z73" s="36"/>
      <c r="AA73" s="2"/>
      <c r="AF73" s="23">
        <f>IFERROR(IF(M73=Solution!M73,1,0),0)</f>
        <v>0</v>
      </c>
      <c r="AG73" s="79">
        <f t="shared" si="28"/>
        <v>0</v>
      </c>
    </row>
    <row r="74" spans="2:33" ht="15" customHeight="1" x14ac:dyDescent="0.3">
      <c r="G74" s="4" t="s">
        <v>48</v>
      </c>
      <c r="H74" s="4"/>
      <c r="I74" s="32"/>
      <c r="AA74" s="2"/>
      <c r="AB74" s="23">
        <f>IFERROR(IF(I74=Solution!I74,1,0),0)</f>
        <v>0</v>
      </c>
      <c r="AG74" s="79">
        <f t="shared" si="28"/>
        <v>0</v>
      </c>
    </row>
    <row r="75" spans="2:33" ht="15" customHeight="1" x14ac:dyDescent="0.3">
      <c r="AA75" s="2"/>
    </row>
    <row r="76" spans="2:33" ht="15" customHeight="1" x14ac:dyDescent="0.3">
      <c r="AA76" s="2"/>
    </row>
  </sheetData>
  <conditionalFormatting sqref="AB10:AF10">
    <cfRule type="cellIs" dxfId="177" priority="291" operator="equal">
      <formula>1</formula>
    </cfRule>
    <cfRule type="cellIs" dxfId="176" priority="292" operator="equal">
      <formula>0</formula>
    </cfRule>
  </conditionalFormatting>
  <conditionalFormatting sqref="AG10">
    <cfRule type="cellIs" dxfId="175" priority="288" operator="equal">
      <formula>0</formula>
    </cfRule>
    <cfRule type="cellIs" dxfId="174" priority="289" operator="equal">
      <formula>5</formula>
    </cfRule>
    <cfRule type="cellIs" dxfId="173" priority="290" operator="greaterThan">
      <formula>0</formula>
    </cfRule>
  </conditionalFormatting>
  <conditionalFormatting sqref="AD5">
    <cfRule type="cellIs" dxfId="172" priority="264" operator="equal">
      <formula>0</formula>
    </cfRule>
    <cfRule type="cellIs" dxfId="171" priority="265" operator="equal">
      <formula>130</formula>
    </cfRule>
    <cfRule type="cellIs" dxfId="170" priority="266" operator="greaterThan">
      <formula>0</formula>
    </cfRule>
  </conditionalFormatting>
  <conditionalFormatting sqref="AD6">
    <cfRule type="cellIs" dxfId="169" priority="261" operator="equal">
      <formula>0</formula>
    </cfRule>
    <cfRule type="cellIs" dxfId="168" priority="262" operator="equal">
      <formula>1</formula>
    </cfRule>
    <cfRule type="cellIs" dxfId="167" priority="263" operator="greaterThan">
      <formula>0</formula>
    </cfRule>
  </conditionalFormatting>
  <conditionalFormatting sqref="AB13:AF15">
    <cfRule type="cellIs" dxfId="166" priority="193" operator="equal">
      <formula>1</formula>
    </cfRule>
    <cfRule type="cellIs" dxfId="165" priority="194" operator="equal">
      <formula>0</formula>
    </cfRule>
  </conditionalFormatting>
  <conditionalFormatting sqref="AG13:AG15">
    <cfRule type="cellIs" dxfId="164" priority="190" operator="equal">
      <formula>0</formula>
    </cfRule>
    <cfRule type="cellIs" dxfId="163" priority="191" operator="equal">
      <formula>5</formula>
    </cfRule>
    <cfRule type="cellIs" dxfId="162" priority="192" operator="greaterThan">
      <formula>0</formula>
    </cfRule>
  </conditionalFormatting>
  <conditionalFormatting sqref="AB18:AF18">
    <cfRule type="cellIs" dxfId="161" priority="188" operator="equal">
      <formula>1</formula>
    </cfRule>
    <cfRule type="cellIs" dxfId="160" priority="189" operator="equal">
      <formula>0</formula>
    </cfRule>
  </conditionalFormatting>
  <conditionalFormatting sqref="AG18">
    <cfRule type="cellIs" dxfId="159" priority="185" operator="equal">
      <formula>0</formula>
    </cfRule>
    <cfRule type="cellIs" dxfId="158" priority="186" operator="equal">
      <formula>5</formula>
    </cfRule>
    <cfRule type="cellIs" dxfId="157" priority="187" operator="greaterThan">
      <formula>0</formula>
    </cfRule>
  </conditionalFormatting>
  <conditionalFormatting sqref="AB25:AF25">
    <cfRule type="cellIs" dxfId="156" priority="183" operator="equal">
      <formula>1</formula>
    </cfRule>
    <cfRule type="cellIs" dxfId="155" priority="184" operator="equal">
      <formula>0</formula>
    </cfRule>
  </conditionalFormatting>
  <conditionalFormatting sqref="AG25">
    <cfRule type="cellIs" dxfId="154" priority="180" operator="equal">
      <formula>0</formula>
    </cfRule>
    <cfRule type="cellIs" dxfId="153" priority="181" operator="equal">
      <formula>5</formula>
    </cfRule>
    <cfRule type="cellIs" dxfId="152" priority="182" operator="greaterThan">
      <formula>0</formula>
    </cfRule>
  </conditionalFormatting>
  <conditionalFormatting sqref="AB27:AF28">
    <cfRule type="cellIs" dxfId="151" priority="178" operator="equal">
      <formula>1</formula>
    </cfRule>
    <cfRule type="cellIs" dxfId="150" priority="179" operator="equal">
      <formula>0</formula>
    </cfRule>
  </conditionalFormatting>
  <conditionalFormatting sqref="AG27:AG28">
    <cfRule type="cellIs" dxfId="149" priority="175" operator="equal">
      <formula>0</formula>
    </cfRule>
    <cfRule type="cellIs" dxfId="148" priority="176" operator="equal">
      <formula>5</formula>
    </cfRule>
    <cfRule type="cellIs" dxfId="147" priority="177" operator="greaterThan">
      <formula>0</formula>
    </cfRule>
  </conditionalFormatting>
  <conditionalFormatting sqref="AB32:AF32">
    <cfRule type="cellIs" dxfId="146" priority="173" operator="equal">
      <formula>1</formula>
    </cfRule>
    <cfRule type="cellIs" dxfId="145" priority="174" operator="equal">
      <formula>0</formula>
    </cfRule>
  </conditionalFormatting>
  <conditionalFormatting sqref="AG32">
    <cfRule type="cellIs" dxfId="144" priority="170" operator="equal">
      <formula>0</formula>
    </cfRule>
    <cfRule type="cellIs" dxfId="143" priority="171" operator="equal">
      <formula>5</formula>
    </cfRule>
    <cfRule type="cellIs" dxfId="142" priority="172" operator="greaterThan">
      <formula>0</formula>
    </cfRule>
  </conditionalFormatting>
  <conditionalFormatting sqref="AB41:AF41 AB43:AF45">
    <cfRule type="cellIs" dxfId="141" priority="163" operator="equal">
      <formula>1</formula>
    </cfRule>
    <cfRule type="cellIs" dxfId="140" priority="164" operator="equal">
      <formula>0</formula>
    </cfRule>
  </conditionalFormatting>
  <conditionalFormatting sqref="AG41 AG43:AG45">
    <cfRule type="cellIs" dxfId="139" priority="160" operator="equal">
      <formula>0</formula>
    </cfRule>
    <cfRule type="cellIs" dxfId="138" priority="161" operator="equal">
      <formula>5</formula>
    </cfRule>
    <cfRule type="cellIs" dxfId="137" priority="162" operator="greaterThan">
      <formula>0</formula>
    </cfRule>
  </conditionalFormatting>
  <conditionalFormatting sqref="AB67:AB70 AB74">
    <cfRule type="cellIs" dxfId="136" priority="128" operator="equal">
      <formula>1</formula>
    </cfRule>
    <cfRule type="cellIs" dxfId="135" priority="129" operator="equal">
      <formula>0</formula>
    </cfRule>
  </conditionalFormatting>
  <conditionalFormatting sqref="AG67:AG69">
    <cfRule type="cellIs" dxfId="134" priority="121" operator="equal">
      <formula>0</formula>
    </cfRule>
    <cfRule type="cellIs" dxfId="133" priority="122" operator="equal">
      <formula>2</formula>
    </cfRule>
    <cfRule type="cellIs" dxfId="132" priority="123" operator="greaterThan">
      <formula>0</formula>
    </cfRule>
  </conditionalFormatting>
  <conditionalFormatting sqref="AG70">
    <cfRule type="cellIs" dxfId="131" priority="112" operator="equal">
      <formula>0</formula>
    </cfRule>
    <cfRule type="cellIs" dxfId="130" priority="113" operator="equal">
      <formula>1</formula>
    </cfRule>
    <cfRule type="cellIs" dxfId="129" priority="114" operator="greaterThan">
      <formula>0</formula>
    </cfRule>
  </conditionalFormatting>
  <conditionalFormatting sqref="D32:M32 D33:H35 I71 I73">
    <cfRule type="cellIs" dxfId="128" priority="86" operator="equal">
      <formula>FALSE</formula>
    </cfRule>
    <cfRule type="cellIs" dxfId="127" priority="87" operator="equal">
      <formula>TRUE</formula>
    </cfRule>
  </conditionalFormatting>
  <conditionalFormatting sqref="I11:M11 D13:H14 D10:M10 D15:M16 I14:M14 D19:M19 D21:H23 D32:M32 D33:H35 D25:M28 I71 I73">
    <cfRule type="cellIs" dxfId="126" priority="85" operator="equal">
      <formula>0</formula>
    </cfRule>
  </conditionalFormatting>
  <conditionalFormatting sqref="E11:H11">
    <cfRule type="cellIs" dxfId="125" priority="84" operator="equal">
      <formula>0</formula>
    </cfRule>
  </conditionalFormatting>
  <conditionalFormatting sqref="I13:M13">
    <cfRule type="cellIs" dxfId="124" priority="83" operator="equal">
      <formula>0</formula>
    </cfRule>
  </conditionalFormatting>
  <conditionalFormatting sqref="D42:M42">
    <cfRule type="cellIs" dxfId="123" priority="82" operator="equal">
      <formula>0</formula>
    </cfRule>
  </conditionalFormatting>
  <conditionalFormatting sqref="D43:M43">
    <cfRule type="cellIs" dxfId="122" priority="80" operator="equal">
      <formula>FALSE</formula>
    </cfRule>
    <cfRule type="cellIs" dxfId="121" priority="81" operator="equal">
      <formula>TRUE</formula>
    </cfRule>
  </conditionalFormatting>
  <conditionalFormatting sqref="D43:M43">
    <cfRule type="cellIs" dxfId="120" priority="79" operator="equal">
      <formula>0</formula>
    </cfRule>
  </conditionalFormatting>
  <conditionalFormatting sqref="D44:M44">
    <cfRule type="cellIs" dxfId="119" priority="77" operator="equal">
      <formula>FALSE</formula>
    </cfRule>
    <cfRule type="cellIs" dxfId="118" priority="78" operator="equal">
      <formula>TRUE</formula>
    </cfRule>
  </conditionalFormatting>
  <conditionalFormatting sqref="D44:M44">
    <cfRule type="cellIs" dxfId="117" priority="76" operator="equal">
      <formula>0</formula>
    </cfRule>
  </conditionalFormatting>
  <conditionalFormatting sqref="D41:M41">
    <cfRule type="cellIs" dxfId="116" priority="74" operator="equal">
      <formula>FALSE</formula>
    </cfRule>
    <cfRule type="cellIs" dxfId="115" priority="75" operator="equal">
      <formula>TRUE</formula>
    </cfRule>
  </conditionalFormatting>
  <conditionalFormatting sqref="D41:M41">
    <cfRule type="cellIs" dxfId="114" priority="73" operator="equal">
      <formula>0</formula>
    </cfRule>
  </conditionalFormatting>
  <conditionalFormatting sqref="D45:M45">
    <cfRule type="cellIs" dxfId="113" priority="72" operator="equal">
      <formula>0</formula>
    </cfRule>
  </conditionalFormatting>
  <conditionalFormatting sqref="D47:M48">
    <cfRule type="cellIs" dxfId="112" priority="71" operator="equal">
      <formula>0</formula>
    </cfRule>
  </conditionalFormatting>
  <conditionalFormatting sqref="D18:M18">
    <cfRule type="cellIs" dxfId="111" priority="69" operator="equal">
      <formula>FALSE</formula>
    </cfRule>
    <cfRule type="cellIs" dxfId="110" priority="70" operator="equal">
      <formula>TRUE</formula>
    </cfRule>
  </conditionalFormatting>
  <conditionalFormatting sqref="D18:M18">
    <cfRule type="cellIs" dxfId="109" priority="68" operator="equal">
      <formula>0</formula>
    </cfRule>
  </conditionalFormatting>
  <conditionalFormatting sqref="D52:M55">
    <cfRule type="cellIs" dxfId="108" priority="66" operator="equal">
      <formula>FALSE</formula>
    </cfRule>
    <cfRule type="cellIs" dxfId="107" priority="67" operator="equal">
      <formula>TRUE</formula>
    </cfRule>
  </conditionalFormatting>
  <conditionalFormatting sqref="D52:M55">
    <cfRule type="cellIs" dxfId="106" priority="65" operator="equal">
      <formula>0</formula>
    </cfRule>
  </conditionalFormatting>
  <conditionalFormatting sqref="D57:M57">
    <cfRule type="cellIs" dxfId="105" priority="64" operator="equal">
      <formula>0</formula>
    </cfRule>
  </conditionalFormatting>
  <conditionalFormatting sqref="D58:M58">
    <cfRule type="cellIs" dxfId="104" priority="63" operator="equal">
      <formula>0</formula>
    </cfRule>
  </conditionalFormatting>
  <conditionalFormatting sqref="D59:M59">
    <cfRule type="cellIs" dxfId="103" priority="61" operator="equal">
      <formula>FALSE</formula>
    </cfRule>
    <cfRule type="cellIs" dxfId="102" priority="62" operator="equal">
      <formula>TRUE</formula>
    </cfRule>
  </conditionalFormatting>
  <conditionalFormatting sqref="D59:M59">
    <cfRule type="cellIs" dxfId="101" priority="60" operator="equal">
      <formula>0</formula>
    </cfRule>
  </conditionalFormatting>
  <conditionalFormatting sqref="D60:M60">
    <cfRule type="cellIs" dxfId="100" priority="59" operator="equal">
      <formula>0</formula>
    </cfRule>
  </conditionalFormatting>
  <conditionalFormatting sqref="I63:M63">
    <cfRule type="cellIs" dxfId="99" priority="58" operator="equal">
      <formula>0</formula>
    </cfRule>
  </conditionalFormatting>
  <conditionalFormatting sqref="I64:M64">
    <cfRule type="cellIs" dxfId="98" priority="56" operator="equal">
      <formula>FALSE</formula>
    </cfRule>
    <cfRule type="cellIs" dxfId="97" priority="57" operator="equal">
      <formula>TRUE</formula>
    </cfRule>
  </conditionalFormatting>
  <conditionalFormatting sqref="I64:M64">
    <cfRule type="cellIs" dxfId="96" priority="55" operator="equal">
      <formula>0</formula>
    </cfRule>
  </conditionalFormatting>
  <conditionalFormatting sqref="I67:I69">
    <cfRule type="cellIs" dxfId="95" priority="53" operator="equal">
      <formula>FALSE</formula>
    </cfRule>
    <cfRule type="cellIs" dxfId="94" priority="54" operator="equal">
      <formula>TRUE</formula>
    </cfRule>
  </conditionalFormatting>
  <conditionalFormatting sqref="I67:I69">
    <cfRule type="cellIs" dxfId="93" priority="52" operator="equal">
      <formula>0</formula>
    </cfRule>
  </conditionalFormatting>
  <conditionalFormatting sqref="I70">
    <cfRule type="cellIs" dxfId="92" priority="50" operator="equal">
      <formula>FALSE</formula>
    </cfRule>
    <cfRule type="cellIs" dxfId="91" priority="51" operator="equal">
      <formula>TRUE</formula>
    </cfRule>
  </conditionalFormatting>
  <conditionalFormatting sqref="I70">
    <cfRule type="cellIs" dxfId="90" priority="49" operator="equal">
      <formula>0</formula>
    </cfRule>
  </conditionalFormatting>
  <conditionalFormatting sqref="I74">
    <cfRule type="cellIs" dxfId="89" priority="47" operator="equal">
      <formula>FALSE</formula>
    </cfRule>
    <cfRule type="cellIs" dxfId="88" priority="48" operator="equal">
      <formula>TRUE</formula>
    </cfRule>
  </conditionalFormatting>
  <conditionalFormatting sqref="I74">
    <cfRule type="cellIs" dxfId="87" priority="46" operator="equal">
      <formula>0</formula>
    </cfRule>
  </conditionalFormatting>
  <conditionalFormatting sqref="D36:H40">
    <cfRule type="cellIs" dxfId="86" priority="44" operator="equal">
      <formula>FALSE</formula>
    </cfRule>
    <cfRule type="cellIs" dxfId="85" priority="45" operator="equal">
      <formula>TRUE</formula>
    </cfRule>
  </conditionalFormatting>
  <conditionalFormatting sqref="D36:H40">
    <cfRule type="cellIs" dxfId="84" priority="43" operator="equal">
      <formula>0</formula>
    </cfRule>
  </conditionalFormatting>
  <conditionalFormatting sqref="I72">
    <cfRule type="cellIs" dxfId="83" priority="41" operator="equal">
      <formula>FALSE</formula>
    </cfRule>
    <cfRule type="cellIs" dxfId="82" priority="42" operator="equal">
      <formula>TRUE</formula>
    </cfRule>
  </conditionalFormatting>
  <conditionalFormatting sqref="I72">
    <cfRule type="cellIs" dxfId="81" priority="40" operator="equal">
      <formula>0</formula>
    </cfRule>
  </conditionalFormatting>
  <conditionalFormatting sqref="AB47:AF48">
    <cfRule type="cellIs" dxfId="80" priority="38" operator="equal">
      <formula>1</formula>
    </cfRule>
    <cfRule type="cellIs" dxfId="79" priority="39" operator="equal">
      <formula>0</formula>
    </cfRule>
  </conditionalFormatting>
  <conditionalFormatting sqref="AG47:AG48">
    <cfRule type="cellIs" dxfId="78" priority="35" operator="equal">
      <formula>0</formula>
    </cfRule>
    <cfRule type="cellIs" dxfId="77" priority="36" operator="equal">
      <formula>5</formula>
    </cfRule>
    <cfRule type="cellIs" dxfId="76" priority="37" operator="greaterThan">
      <formula>0</formula>
    </cfRule>
  </conditionalFormatting>
  <conditionalFormatting sqref="AB52:AF55">
    <cfRule type="cellIs" dxfId="75" priority="33" operator="equal">
      <formula>1</formula>
    </cfRule>
    <cfRule type="cellIs" dxfId="74" priority="34" operator="equal">
      <formula>0</formula>
    </cfRule>
  </conditionalFormatting>
  <conditionalFormatting sqref="AG52:AG55">
    <cfRule type="cellIs" dxfId="73" priority="30" operator="equal">
      <formula>0</formula>
    </cfRule>
    <cfRule type="cellIs" dxfId="72" priority="31" operator="equal">
      <formula>5</formula>
    </cfRule>
    <cfRule type="cellIs" dxfId="71" priority="32" operator="greaterThan">
      <formula>0</formula>
    </cfRule>
  </conditionalFormatting>
  <conditionalFormatting sqref="AB57:AF57 AB59:AF60">
    <cfRule type="cellIs" dxfId="70" priority="28" operator="equal">
      <formula>1</formula>
    </cfRule>
    <cfRule type="cellIs" dxfId="69" priority="29" operator="equal">
      <formula>0</formula>
    </cfRule>
  </conditionalFormatting>
  <conditionalFormatting sqref="AG57 AG59:AG60">
    <cfRule type="cellIs" dxfId="68" priority="25" operator="equal">
      <formula>0</formula>
    </cfRule>
    <cfRule type="cellIs" dxfId="67" priority="26" operator="equal">
      <formula>5</formula>
    </cfRule>
    <cfRule type="cellIs" dxfId="66" priority="27" operator="greaterThan">
      <formula>0</formula>
    </cfRule>
  </conditionalFormatting>
  <conditionalFormatting sqref="AB63:AF64">
    <cfRule type="cellIs" dxfId="65" priority="23" operator="equal">
      <formula>1</formula>
    </cfRule>
    <cfRule type="cellIs" dxfId="64" priority="24" operator="equal">
      <formula>0</formula>
    </cfRule>
  </conditionalFormatting>
  <conditionalFormatting sqref="AG63:AG64">
    <cfRule type="cellIs" dxfId="63" priority="20" operator="equal">
      <formula>0</formula>
    </cfRule>
    <cfRule type="cellIs" dxfId="62" priority="21" operator="equal">
      <formula>5</formula>
    </cfRule>
    <cfRule type="cellIs" dxfId="61" priority="22" operator="greaterThan">
      <formula>0</formula>
    </cfRule>
  </conditionalFormatting>
  <conditionalFormatting sqref="AF67:AF69">
    <cfRule type="cellIs" dxfId="60" priority="18" operator="equal">
      <formula>1</formula>
    </cfRule>
    <cfRule type="cellIs" dxfId="59" priority="19" operator="equal">
      <formula>0</formula>
    </cfRule>
  </conditionalFormatting>
  <conditionalFormatting sqref="AF72:AF73">
    <cfRule type="cellIs" dxfId="58" priority="16" operator="equal">
      <formula>1</formula>
    </cfRule>
    <cfRule type="cellIs" dxfId="57" priority="17" operator="equal">
      <formula>0</formula>
    </cfRule>
  </conditionalFormatting>
  <conditionalFormatting sqref="AG74">
    <cfRule type="cellIs" dxfId="56" priority="10" operator="equal">
      <formula>0</formula>
    </cfRule>
    <cfRule type="cellIs" dxfId="55" priority="11" operator="equal">
      <formula>1</formula>
    </cfRule>
    <cfRule type="cellIs" dxfId="54" priority="12" operator="greaterThan">
      <formula>0</formula>
    </cfRule>
  </conditionalFormatting>
  <conditionalFormatting sqref="AG72">
    <cfRule type="cellIs" dxfId="53" priority="4" operator="equal">
      <formula>0</formula>
    </cfRule>
    <cfRule type="cellIs" dxfId="52" priority="5" operator="equal">
      <formula>1</formula>
    </cfRule>
    <cfRule type="cellIs" dxfId="51" priority="6" operator="greaterThan">
      <formula>0</formula>
    </cfRule>
  </conditionalFormatting>
  <conditionalFormatting sqref="AG73">
    <cfRule type="cellIs" dxfId="50" priority="1" operator="equal">
      <formula>0</formula>
    </cfRule>
    <cfRule type="cellIs" dxfId="49" priority="2" operator="equal">
      <formula>1</formula>
    </cfRule>
    <cfRule type="cellIs" dxfId="48" priority="3" operator="greater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B220-6EB2-4C7D-94A4-8CE8EEE2A689}">
  <sheetPr>
    <tabColor rgb="FF23408C"/>
  </sheetPr>
  <dimension ref="A2:AA74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0" sqref="I10"/>
    </sheetView>
  </sheetViews>
  <sheetFormatPr defaultColWidth="17.6640625" defaultRowHeight="15" customHeight="1" outlineLevelCol="1" x14ac:dyDescent="0.3"/>
  <cols>
    <col min="1" max="1" width="3.6640625" style="84" customWidth="1"/>
    <col min="2" max="2" width="30.77734375" style="2" customWidth="1"/>
    <col min="3" max="3" width="17.6640625" style="2"/>
    <col min="4" max="13" width="15.6640625" style="2" customWidth="1"/>
    <col min="14" max="14" width="3.6640625" style="84" customWidth="1"/>
    <col min="15" max="15" width="10.6640625" style="27" customWidth="1" outlineLevel="1"/>
    <col min="16" max="16" width="20.6640625" style="52" customWidth="1" outlineLevel="1"/>
    <col min="17" max="25" width="12.88671875" style="27" customWidth="1" outlineLevel="1"/>
    <col min="26" max="26" width="10.6640625" style="2" customWidth="1" outlineLevel="1"/>
    <col min="27" max="27" width="10.6640625" customWidth="1"/>
    <col min="28" max="16384" width="17.6640625" style="2"/>
  </cols>
  <sheetData>
    <row r="2" spans="1:26" ht="26.4" thickBot="1" x14ac:dyDescent="0.35">
      <c r="B2" s="80" t="s">
        <v>59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4.4" x14ac:dyDescent="0.3">
      <c r="B3" s="3" t="s">
        <v>60</v>
      </c>
      <c r="F3" s="64"/>
      <c r="G3" s="64"/>
      <c r="H3" s="64"/>
      <c r="J3" s="88" t="s">
        <v>61</v>
      </c>
      <c r="K3" s="89">
        <v>500</v>
      </c>
      <c r="L3" s="90" t="s">
        <v>54</v>
      </c>
      <c r="M3" s="91">
        <f>M72</f>
        <v>316.33891924757563</v>
      </c>
    </row>
    <row r="4" spans="1:26" ht="14.4" x14ac:dyDescent="0.3">
      <c r="P4" s="85" t="s">
        <v>35</v>
      </c>
      <c r="Q4" s="86"/>
      <c r="R4" s="86"/>
      <c r="S4" s="86"/>
      <c r="T4" s="86"/>
      <c r="U4" s="86"/>
      <c r="V4" s="86"/>
      <c r="W4" s="86"/>
      <c r="X4" s="86"/>
      <c r="Y4" s="86"/>
      <c r="Z4" s="87"/>
    </row>
    <row r="5" spans="1:26" ht="14.4" x14ac:dyDescent="0.3">
      <c r="B5" s="14" t="s">
        <v>17</v>
      </c>
      <c r="D5" s="5" t="s">
        <v>26</v>
      </c>
      <c r="E5" s="25"/>
      <c r="F5" s="6"/>
      <c r="G5" s="6"/>
      <c r="H5" s="7"/>
      <c r="I5" s="5" t="s">
        <v>27</v>
      </c>
      <c r="J5" s="25"/>
      <c r="K5" s="6"/>
      <c r="L5" s="6"/>
      <c r="M5" s="7"/>
      <c r="Q5" s="47" t="s">
        <v>26</v>
      </c>
      <c r="R5" s="48"/>
      <c r="S5" s="48"/>
      <c r="T5" s="48"/>
      <c r="U5" s="49"/>
      <c r="V5" s="47" t="s">
        <v>27</v>
      </c>
      <c r="W5" s="48"/>
      <c r="X5" s="48"/>
      <c r="Y5" s="48"/>
      <c r="Z5" s="49"/>
    </row>
    <row r="6" spans="1:26" thickBot="1" x14ac:dyDescent="0.35">
      <c r="B6" s="8" t="s">
        <v>18</v>
      </c>
      <c r="D6" s="9">
        <v>2017</v>
      </c>
      <c r="E6" s="9">
        <f>D6+1</f>
        <v>2018</v>
      </c>
      <c r="F6" s="9">
        <f t="shared" ref="F6:H6" si="0">E6+1</f>
        <v>2019</v>
      </c>
      <c r="G6" s="9">
        <f t="shared" si="0"/>
        <v>2020</v>
      </c>
      <c r="H6" s="9">
        <f t="shared" si="0"/>
        <v>2021</v>
      </c>
      <c r="I6" s="26">
        <f>H6+1</f>
        <v>2022</v>
      </c>
      <c r="J6" s="26">
        <f t="shared" ref="J6:M6" si="1">I6+1</f>
        <v>2023</v>
      </c>
      <c r="K6" s="26">
        <f t="shared" si="1"/>
        <v>2024</v>
      </c>
      <c r="L6" s="26">
        <f t="shared" si="1"/>
        <v>2025</v>
      </c>
      <c r="M6" s="26">
        <f t="shared" si="1"/>
        <v>2026</v>
      </c>
      <c r="Q6" s="50">
        <f>D6</f>
        <v>2017</v>
      </c>
      <c r="R6" s="50">
        <f t="shared" ref="R6:U6" si="2">E6</f>
        <v>2018</v>
      </c>
      <c r="S6" s="50">
        <f t="shared" si="2"/>
        <v>2019</v>
      </c>
      <c r="T6" s="50">
        <f t="shared" si="2"/>
        <v>2020</v>
      </c>
      <c r="U6" s="50">
        <f t="shared" si="2"/>
        <v>2021</v>
      </c>
      <c r="V6" s="51">
        <f t="shared" ref="V6" si="3">I6</f>
        <v>2022</v>
      </c>
      <c r="W6" s="51">
        <f t="shared" ref="W6" si="4">J6</f>
        <v>2023</v>
      </c>
      <c r="X6" s="51">
        <f t="shared" ref="X6" si="5">K6</f>
        <v>2024</v>
      </c>
      <c r="Y6" s="51">
        <f t="shared" ref="Y6" si="6">L6</f>
        <v>2025</v>
      </c>
      <c r="Z6" s="51">
        <f>M6</f>
        <v>2026</v>
      </c>
    </row>
    <row r="8" spans="1:26" ht="15" customHeight="1" x14ac:dyDescent="0.3">
      <c r="A8" s="84" t="s">
        <v>0</v>
      </c>
      <c r="B8" s="81" t="s">
        <v>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84" t="s">
        <v>0</v>
      </c>
    </row>
    <row r="10" spans="1:26" ht="15" customHeight="1" x14ac:dyDescent="0.3">
      <c r="B10" s="10" t="s">
        <v>2</v>
      </c>
      <c r="C10" s="12"/>
      <c r="D10" s="16">
        <v>129025</v>
      </c>
      <c r="E10" s="16">
        <v>141576</v>
      </c>
      <c r="F10" s="16">
        <v>152703</v>
      </c>
      <c r="G10" s="16">
        <v>166761</v>
      </c>
      <c r="H10" s="16">
        <v>195929</v>
      </c>
      <c r="I10" s="29">
        <f>H10*(1+I11)</f>
        <v>216501.54499999998</v>
      </c>
      <c r="J10" s="29">
        <f t="shared" ref="J10:M10" si="7">I10*(1+J11)</f>
        <v>232739.16087499997</v>
      </c>
      <c r="K10" s="29">
        <f t="shared" si="7"/>
        <v>247867.20633187497</v>
      </c>
      <c r="L10" s="29">
        <f t="shared" si="7"/>
        <v>266457.24680676556</v>
      </c>
      <c r="M10" s="29">
        <f t="shared" si="7"/>
        <v>285109.25408323918</v>
      </c>
    </row>
    <row r="11" spans="1:26" ht="15" customHeight="1" x14ac:dyDescent="0.3">
      <c r="B11" s="11" t="s">
        <v>6</v>
      </c>
      <c r="C11" s="12"/>
      <c r="D11" s="12"/>
      <c r="E11" s="17">
        <f>E10/D10-1</f>
        <v>9.7275721759348954E-2</v>
      </c>
      <c r="F11" s="17">
        <f t="shared" ref="F11:H11" si="8">F10/E10-1</f>
        <v>7.8593829462620723E-2</v>
      </c>
      <c r="G11" s="17">
        <f t="shared" si="8"/>
        <v>9.2061059704131587E-2</v>
      </c>
      <c r="H11" s="17">
        <f t="shared" si="8"/>
        <v>0.17490900150514799</v>
      </c>
      <c r="I11" s="28">
        <v>0.105</v>
      </c>
      <c r="J11" s="28">
        <v>7.4999999999999997E-2</v>
      </c>
      <c r="K11" s="28">
        <v>6.5000000000000002E-2</v>
      </c>
      <c r="L11" s="28">
        <v>7.4999999999999997E-2</v>
      </c>
      <c r="M11" s="28">
        <v>7.0000000000000007E-2</v>
      </c>
    </row>
    <row r="12" spans="1:26" ht="15" customHeight="1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26" ht="15" customHeight="1" x14ac:dyDescent="0.3">
      <c r="B13" s="12" t="s">
        <v>3</v>
      </c>
      <c r="C13" s="12"/>
      <c r="D13" s="18">
        <v>-111882</v>
      </c>
      <c r="E13" s="18">
        <v>-123152</v>
      </c>
      <c r="F13" s="18">
        <v>-132886</v>
      </c>
      <c r="G13" s="18">
        <v>-144939</v>
      </c>
      <c r="H13" s="18">
        <v>-170684</v>
      </c>
      <c r="I13" s="21">
        <f>I15-I10</f>
        <v>-188356.34414999999</v>
      </c>
      <c r="J13" s="21">
        <f>J15-J10</f>
        <v>-202483.06996124997</v>
      </c>
      <c r="K13" s="21">
        <f>K15-K10</f>
        <v>-215644.46950873121</v>
      </c>
      <c r="L13" s="21">
        <f>L15-L10</f>
        <v>-231817.80472188603</v>
      </c>
      <c r="M13" s="21">
        <f>M15-M10</f>
        <v>-248045.05105241807</v>
      </c>
    </row>
    <row r="14" spans="1:26" ht="15" customHeight="1" x14ac:dyDescent="0.3">
      <c r="B14" s="11" t="s">
        <v>7</v>
      </c>
      <c r="C14" s="12"/>
      <c r="D14" s="17">
        <f>-D13/D10</f>
        <v>0.86713427630304207</v>
      </c>
      <c r="E14" s="17">
        <f t="shared" ref="E14:H14" si="9">-E13/E10</f>
        <v>0.86986494886138899</v>
      </c>
      <c r="F14" s="17">
        <f t="shared" si="9"/>
        <v>0.87022520841109863</v>
      </c>
      <c r="G14" s="17">
        <f t="shared" si="9"/>
        <v>0.86914206559087559</v>
      </c>
      <c r="H14" s="17">
        <f t="shared" si="9"/>
        <v>0.87115230517177145</v>
      </c>
      <c r="I14" s="17">
        <f t="shared" ref="I14" si="10">-I13/I10</f>
        <v>0.87</v>
      </c>
      <c r="J14" s="17">
        <f t="shared" ref="J14" si="11">-J13/J10</f>
        <v>0.87</v>
      </c>
      <c r="K14" s="17">
        <f t="shared" ref="K14" si="12">-K13/K10</f>
        <v>0.87</v>
      </c>
      <c r="L14" s="17">
        <f t="shared" ref="L14" si="13">-L13/L10</f>
        <v>0.87</v>
      </c>
      <c r="M14" s="17">
        <f t="shared" ref="M14" si="14">-M13/M10</f>
        <v>0.87</v>
      </c>
    </row>
    <row r="15" spans="1:26" ht="15" customHeight="1" x14ac:dyDescent="0.3">
      <c r="B15" s="4" t="s">
        <v>4</v>
      </c>
      <c r="C15" s="19"/>
      <c r="D15" s="20">
        <f>SUM(D10,D13)</f>
        <v>17143</v>
      </c>
      <c r="E15" s="20">
        <f>SUM(E10,E13)</f>
        <v>18424</v>
      </c>
      <c r="F15" s="20">
        <f>SUM(F10,F13)</f>
        <v>19817</v>
      </c>
      <c r="G15" s="20">
        <f>SUM(G10,G13)</f>
        <v>21822</v>
      </c>
      <c r="H15" s="20">
        <f>SUM(H10,H13)</f>
        <v>25245</v>
      </c>
      <c r="I15" s="20">
        <f>I16*I10</f>
        <v>28145.200849999997</v>
      </c>
      <c r="J15" s="20">
        <f>J16*J10</f>
        <v>30256.090913749998</v>
      </c>
      <c r="K15" s="20">
        <f>K16*K10</f>
        <v>32222.736823143747</v>
      </c>
      <c r="L15" s="20">
        <f>L16*L10</f>
        <v>34639.442084879527</v>
      </c>
      <c r="M15" s="20">
        <f>M16*M10</f>
        <v>37064.203030821096</v>
      </c>
    </row>
    <row r="16" spans="1:26" ht="15" customHeight="1" x14ac:dyDescent="0.3">
      <c r="B16" s="11" t="s">
        <v>8</v>
      </c>
      <c r="C16" s="12"/>
      <c r="D16" s="17">
        <f>D15/D10</f>
        <v>0.13286572369695795</v>
      </c>
      <c r="E16" s="17">
        <f>E15/E10</f>
        <v>0.13013505113861107</v>
      </c>
      <c r="F16" s="17">
        <f>F15/F10</f>
        <v>0.12977479158890134</v>
      </c>
      <c r="G16" s="17">
        <f>G15/G10</f>
        <v>0.13085793440912444</v>
      </c>
      <c r="H16" s="17">
        <f>H15/H10</f>
        <v>0.12884769482822858</v>
      </c>
      <c r="I16" s="28">
        <v>0.13</v>
      </c>
      <c r="J16" s="28">
        <v>0.13</v>
      </c>
      <c r="K16" s="28">
        <v>0.13</v>
      </c>
      <c r="L16" s="28">
        <v>0.13</v>
      </c>
      <c r="M16" s="28">
        <v>0.13</v>
      </c>
    </row>
    <row r="17" spans="1:14" ht="15" customHeight="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4" ht="15" customHeight="1" x14ac:dyDescent="0.3">
      <c r="B18" s="43" t="s">
        <v>5</v>
      </c>
      <c r="C18" s="33"/>
      <c r="D18" s="35">
        <v>4111</v>
      </c>
      <c r="E18" s="35">
        <v>4480</v>
      </c>
      <c r="F18" s="35">
        <v>4737</v>
      </c>
      <c r="G18" s="35">
        <v>5435</v>
      </c>
      <c r="H18" s="35">
        <v>6708</v>
      </c>
      <c r="I18" s="34">
        <f>I19*I10</f>
        <v>7794.0556199999992</v>
      </c>
      <c r="J18" s="34">
        <f>J19*J10</f>
        <v>8378.6097914999991</v>
      </c>
      <c r="K18" s="34">
        <f>K19*K10</f>
        <v>9233.0534358623427</v>
      </c>
      <c r="L18" s="34">
        <f>L19*L10</f>
        <v>9925.532443552016</v>
      </c>
      <c r="M18" s="34">
        <f>M19*M10</f>
        <v>10834.151655163088</v>
      </c>
    </row>
    <row r="19" spans="1:14" ht="15" customHeight="1" x14ac:dyDescent="0.3">
      <c r="B19" s="11" t="s">
        <v>8</v>
      </c>
      <c r="C19" s="12"/>
      <c r="D19" s="17">
        <f>D18/D10</f>
        <v>3.1862042239875994E-2</v>
      </c>
      <c r="E19" s="17">
        <f>E18/E10</f>
        <v>3.164378143188111E-2</v>
      </c>
      <c r="F19" s="17">
        <f>F18/F10</f>
        <v>3.1021001552032378E-2</v>
      </c>
      <c r="G19" s="17">
        <f>G18/G10</f>
        <v>3.259155318089961E-2</v>
      </c>
      <c r="H19" s="17">
        <f>H18/H10</f>
        <v>3.4236891935343926E-2</v>
      </c>
      <c r="I19" s="28">
        <v>3.5999999999999997E-2</v>
      </c>
      <c r="J19" s="28">
        <v>3.5999999999999997E-2</v>
      </c>
      <c r="K19" s="28">
        <v>3.7249999999999998E-2</v>
      </c>
      <c r="L19" s="28">
        <v>3.7249999999999998E-2</v>
      </c>
      <c r="M19" s="28">
        <v>3.7999999999999999E-2</v>
      </c>
    </row>
    <row r="20" spans="1:14" ht="15" customHeight="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4" ht="15" customHeight="1" x14ac:dyDescent="0.3">
      <c r="B21" s="13" t="s">
        <v>16</v>
      </c>
      <c r="C21" s="12"/>
      <c r="D21" s="18">
        <v>-72</v>
      </c>
      <c r="E21" s="18">
        <v>-38</v>
      </c>
      <c r="F21" s="18">
        <v>28</v>
      </c>
      <c r="G21" s="18">
        <v>-68</v>
      </c>
      <c r="H21" s="18">
        <v>-28</v>
      </c>
      <c r="I21" s="12"/>
      <c r="J21" s="12"/>
      <c r="K21" s="12"/>
      <c r="L21" s="12"/>
      <c r="M21" s="12"/>
    </row>
    <row r="22" spans="1:14" ht="15" customHeight="1" x14ac:dyDescent="0.3">
      <c r="B22" s="4" t="s">
        <v>10</v>
      </c>
      <c r="C22" s="19"/>
      <c r="D22" s="20">
        <f>SUM(D18,D21)</f>
        <v>4039</v>
      </c>
      <c r="E22" s="20">
        <f>SUM(E18,E21)</f>
        <v>4442</v>
      </c>
      <c r="F22" s="20">
        <f>SUM(F18,F21)</f>
        <v>4765</v>
      </c>
      <c r="G22" s="20">
        <f>SUM(G18,G21)</f>
        <v>5367</v>
      </c>
      <c r="H22" s="20">
        <f>SUM(H18,H21)</f>
        <v>6680</v>
      </c>
      <c r="I22" s="12"/>
      <c r="J22" s="12"/>
      <c r="K22" s="12"/>
      <c r="L22" s="12"/>
      <c r="M22" s="12"/>
    </row>
    <row r="23" spans="1:14" ht="15" customHeight="1" x14ac:dyDescent="0.3">
      <c r="B23" s="11" t="s">
        <v>8</v>
      </c>
      <c r="C23" s="12"/>
      <c r="D23" s="17">
        <f>D22/D10</f>
        <v>3.1304010850610346E-2</v>
      </c>
      <c r="E23" s="17">
        <f>E22/E10</f>
        <v>3.137537435723569E-2</v>
      </c>
      <c r="F23" s="17">
        <f>F22/F10</f>
        <v>3.1204364026901896E-2</v>
      </c>
      <c r="G23" s="17">
        <f>G22/G10</f>
        <v>3.21837839782683E-2</v>
      </c>
      <c r="H23" s="17">
        <f>H22/H10</f>
        <v>3.409398302446294E-2</v>
      </c>
      <c r="I23" s="12"/>
      <c r="J23" s="12"/>
      <c r="K23" s="12"/>
      <c r="L23" s="12"/>
      <c r="M23" s="12"/>
    </row>
    <row r="24" spans="1:14" ht="15" customHeight="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4" ht="15" customHeight="1" x14ac:dyDescent="0.3">
      <c r="B25" s="13" t="s">
        <v>9</v>
      </c>
      <c r="C25" s="12"/>
      <c r="D25" s="18">
        <v>-1325</v>
      </c>
      <c r="E25" s="18">
        <v>-1263</v>
      </c>
      <c r="F25" s="18">
        <v>-1061</v>
      </c>
      <c r="G25" s="18">
        <v>-1308</v>
      </c>
      <c r="H25" s="18">
        <v>-1601</v>
      </c>
      <c r="I25" s="21">
        <f>-I26*I18</f>
        <v>-1870.5733487999996</v>
      </c>
      <c r="J25" s="21">
        <f t="shared" ref="J25:M25" si="15">-J26*J18</f>
        <v>-2010.8663499599998</v>
      </c>
      <c r="K25" s="21">
        <f t="shared" si="15"/>
        <v>-2215.9328246069622</v>
      </c>
      <c r="L25" s="21">
        <f t="shared" si="15"/>
        <v>-2382.1277864524836</v>
      </c>
      <c r="M25" s="21">
        <f t="shared" si="15"/>
        <v>-2600.1963972391413</v>
      </c>
    </row>
    <row r="26" spans="1:14" ht="15" customHeight="1" x14ac:dyDescent="0.3">
      <c r="B26" s="11" t="s">
        <v>11</v>
      </c>
      <c r="C26" s="12"/>
      <c r="D26" s="17">
        <f>-D25/D22</f>
        <v>0.32805149789551868</v>
      </c>
      <c r="E26" s="17">
        <f t="shared" ref="E26:H26" si="16">-E25/E22</f>
        <v>0.28433138226024313</v>
      </c>
      <c r="F26" s="17">
        <f t="shared" si="16"/>
        <v>0.22266526757607555</v>
      </c>
      <c r="G26" s="17">
        <f t="shared" si="16"/>
        <v>0.2437115707098938</v>
      </c>
      <c r="H26" s="17">
        <f t="shared" si="16"/>
        <v>0.23967065868263474</v>
      </c>
      <c r="I26" s="28">
        <v>0.24</v>
      </c>
      <c r="J26" s="28">
        <v>0.24</v>
      </c>
      <c r="K26" s="28">
        <v>0.24</v>
      </c>
      <c r="L26" s="28">
        <v>0.24</v>
      </c>
      <c r="M26" s="28">
        <v>0.24</v>
      </c>
    </row>
    <row r="27" spans="1:14" ht="15" customHeight="1" x14ac:dyDescent="0.3">
      <c r="B27" s="4" t="s">
        <v>20</v>
      </c>
      <c r="C27" s="4"/>
      <c r="D27" s="20">
        <f>D18*(1-D26)</f>
        <v>2762.3802921515226</v>
      </c>
      <c r="E27" s="20">
        <f t="shared" ref="E27:H27" si="17">E18*(1-E26)</f>
        <v>3206.1954074741107</v>
      </c>
      <c r="F27" s="20">
        <f t="shared" si="17"/>
        <v>3682.2346274921301</v>
      </c>
      <c r="G27" s="20">
        <f t="shared" si="17"/>
        <v>4110.4276131917268</v>
      </c>
      <c r="H27" s="20">
        <f t="shared" si="17"/>
        <v>5100.2892215568863</v>
      </c>
      <c r="I27" s="20">
        <f>I18*(1-I26)</f>
        <v>5923.4822711999996</v>
      </c>
      <c r="J27" s="20">
        <f t="shared" ref="J27:M27" si="18">J18*(1-J26)</f>
        <v>6367.7434415399994</v>
      </c>
      <c r="K27" s="20">
        <f t="shared" si="18"/>
        <v>7017.1206112553809</v>
      </c>
      <c r="L27" s="20">
        <f t="shared" si="18"/>
        <v>7543.4046570995324</v>
      </c>
      <c r="M27" s="20">
        <f t="shared" si="18"/>
        <v>8233.955257923948</v>
      </c>
    </row>
    <row r="28" spans="1:14" ht="15" customHeight="1" x14ac:dyDescent="0.3">
      <c r="B28" s="11" t="s">
        <v>8</v>
      </c>
      <c r="C28" s="12"/>
      <c r="D28" s="17">
        <f>D27/D10</f>
        <v>2.1409651557074385E-2</v>
      </c>
      <c r="E28" s="17">
        <f>E27/E10</f>
        <v>2.2646461317413338E-2</v>
      </c>
      <c r="F28" s="17">
        <f>F27/F10</f>
        <v>2.4113701940971233E-2</v>
      </c>
      <c r="G28" s="17">
        <f>G27/G10</f>
        <v>2.4648614563307528E-2</v>
      </c>
      <c r="H28" s="17">
        <f>H27/H10</f>
        <v>2.6031313493953861E-2</v>
      </c>
      <c r="I28" s="17">
        <f t="shared" ref="I28:M28" si="19">I27/I10</f>
        <v>2.7359999999999999E-2</v>
      </c>
      <c r="J28" s="17">
        <f t="shared" si="19"/>
        <v>2.7359999999999999E-2</v>
      </c>
      <c r="K28" s="17">
        <f t="shared" si="19"/>
        <v>2.8310000000000002E-2</v>
      </c>
      <c r="L28" s="17">
        <f t="shared" si="19"/>
        <v>2.8309999999999998E-2</v>
      </c>
      <c r="M28" s="17">
        <f t="shared" si="19"/>
        <v>2.8880000000000003E-2</v>
      </c>
    </row>
    <row r="29" spans="1:14" ht="15" customHeight="1" x14ac:dyDescent="0.3">
      <c r="D29" s="54"/>
    </row>
    <row r="30" spans="1:14" ht="15" customHeight="1" x14ac:dyDescent="0.3">
      <c r="A30" s="84" t="s">
        <v>0</v>
      </c>
      <c r="B30" s="81" t="s">
        <v>28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84" t="s">
        <v>0</v>
      </c>
    </row>
    <row r="32" spans="1:14" ht="15" customHeight="1" x14ac:dyDescent="0.3">
      <c r="B32" s="40" t="s">
        <v>14</v>
      </c>
      <c r="C32" s="33"/>
      <c r="D32" s="34">
        <f>D10*0.03</f>
        <v>3870.75</v>
      </c>
      <c r="E32" s="34">
        <f t="shared" ref="E32:M32" si="20">E10*0.03</f>
        <v>4247.28</v>
      </c>
      <c r="F32" s="34">
        <f t="shared" si="20"/>
        <v>4581.09</v>
      </c>
      <c r="G32" s="34">
        <f t="shared" si="20"/>
        <v>5002.83</v>
      </c>
      <c r="H32" s="34">
        <f t="shared" si="20"/>
        <v>5877.87</v>
      </c>
      <c r="I32" s="34">
        <f t="shared" si="20"/>
        <v>6495.0463499999996</v>
      </c>
      <c r="J32" s="34">
        <f t="shared" si="20"/>
        <v>6982.1748262499987</v>
      </c>
      <c r="K32" s="34">
        <f t="shared" si="20"/>
        <v>7436.016189956249</v>
      </c>
      <c r="L32" s="34">
        <f t="shared" si="20"/>
        <v>7993.7174042029665</v>
      </c>
      <c r="M32" s="34">
        <f t="shared" si="20"/>
        <v>8553.2776224971749</v>
      </c>
    </row>
    <row r="33" spans="2:26" ht="15" customHeight="1" x14ac:dyDescent="0.3">
      <c r="B33" s="41" t="s">
        <v>62</v>
      </c>
      <c r="C33" s="22"/>
      <c r="D33" s="42">
        <v>1432</v>
      </c>
      <c r="E33" s="42">
        <v>1669</v>
      </c>
      <c r="F33" s="42">
        <v>1535</v>
      </c>
      <c r="G33" s="42">
        <v>1550</v>
      </c>
      <c r="H33" s="42">
        <v>1803</v>
      </c>
      <c r="I33" s="15"/>
      <c r="J33" s="15"/>
      <c r="K33" s="15"/>
      <c r="L33" s="15"/>
      <c r="M33" s="15"/>
    </row>
    <row r="34" spans="2:26" ht="15" customHeight="1" x14ac:dyDescent="0.3">
      <c r="B34" s="41" t="s">
        <v>63</v>
      </c>
      <c r="C34" s="22"/>
      <c r="D34" s="42">
        <v>9834</v>
      </c>
      <c r="E34" s="42">
        <v>11040</v>
      </c>
      <c r="F34" s="42">
        <v>11395</v>
      </c>
      <c r="G34" s="42">
        <v>12242</v>
      </c>
      <c r="H34" s="42">
        <v>14215</v>
      </c>
      <c r="I34" s="15"/>
      <c r="J34" s="15"/>
      <c r="K34" s="15"/>
      <c r="L34" s="15"/>
      <c r="M34" s="15"/>
    </row>
    <row r="35" spans="2:26" ht="15" customHeight="1" x14ac:dyDescent="0.3">
      <c r="B35" s="41" t="s">
        <v>64</v>
      </c>
      <c r="C35" s="22"/>
      <c r="D35" s="42">
        <v>272</v>
      </c>
      <c r="E35" s="42">
        <v>321</v>
      </c>
      <c r="F35" s="42">
        <v>1111</v>
      </c>
      <c r="G35" s="42">
        <v>1023</v>
      </c>
      <c r="H35" s="42">
        <v>1312</v>
      </c>
      <c r="I35" s="15"/>
      <c r="J35" s="15"/>
      <c r="K35" s="15"/>
      <c r="L35" s="15"/>
      <c r="M35" s="15"/>
    </row>
    <row r="36" spans="2:26" ht="15" customHeight="1" x14ac:dyDescent="0.3">
      <c r="B36" s="41" t="s">
        <v>65</v>
      </c>
      <c r="C36" s="22"/>
      <c r="D36" s="42">
        <v>-9608</v>
      </c>
      <c r="E36" s="42">
        <v>-11237</v>
      </c>
      <c r="F36" s="42">
        <v>-11679</v>
      </c>
      <c r="G36" s="42">
        <v>-14172</v>
      </c>
      <c r="H36" s="42">
        <v>-16278</v>
      </c>
      <c r="I36" s="15"/>
      <c r="J36" s="15"/>
      <c r="K36" s="15"/>
      <c r="L36" s="15"/>
      <c r="M36" s="15"/>
    </row>
    <row r="37" spans="2:26" ht="15" customHeight="1" x14ac:dyDescent="0.3">
      <c r="B37" s="41" t="s">
        <v>66</v>
      </c>
      <c r="C37" s="22"/>
      <c r="D37" s="42">
        <v>-2703</v>
      </c>
      <c r="E37" s="42">
        <v>-2994</v>
      </c>
      <c r="F37" s="42">
        <v>-3176</v>
      </c>
      <c r="G37" s="42">
        <v>-3605</v>
      </c>
      <c r="H37" s="42">
        <v>-4090</v>
      </c>
      <c r="I37" s="15"/>
      <c r="J37" s="15"/>
      <c r="K37" s="15"/>
      <c r="L37" s="15"/>
      <c r="M37" s="15"/>
    </row>
    <row r="38" spans="2:26" ht="15" customHeight="1" x14ac:dyDescent="0.3">
      <c r="B38" s="41" t="s">
        <v>67</v>
      </c>
      <c r="C38" s="22"/>
      <c r="D38" s="42">
        <v>-961</v>
      </c>
      <c r="E38" s="42">
        <v>-1057</v>
      </c>
      <c r="F38" s="42">
        <v>-1180</v>
      </c>
      <c r="G38" s="42">
        <v>-1393</v>
      </c>
      <c r="H38" s="42">
        <v>-1671</v>
      </c>
      <c r="I38" s="15"/>
      <c r="J38" s="15"/>
      <c r="K38" s="15"/>
      <c r="L38" s="15"/>
      <c r="M38" s="15"/>
    </row>
    <row r="39" spans="2:26" ht="15" customHeight="1" x14ac:dyDescent="0.3">
      <c r="B39" s="41" t="s">
        <v>68</v>
      </c>
      <c r="C39" s="22"/>
      <c r="D39" s="42">
        <v>-1498</v>
      </c>
      <c r="E39" s="42">
        <v>-1624</v>
      </c>
      <c r="F39" s="42">
        <v>-1711</v>
      </c>
      <c r="G39" s="42">
        <v>-1851</v>
      </c>
      <c r="H39" s="42">
        <v>-2042</v>
      </c>
      <c r="I39" s="15"/>
      <c r="J39" s="15"/>
      <c r="K39" s="15"/>
      <c r="L39" s="15"/>
      <c r="M39" s="15"/>
    </row>
    <row r="40" spans="2:26" ht="15" customHeight="1" x14ac:dyDescent="0.3">
      <c r="B40" s="41" t="s">
        <v>69</v>
      </c>
      <c r="C40" s="22"/>
      <c r="D40" s="42">
        <v>-2725</v>
      </c>
      <c r="E40" s="42">
        <v>-2924</v>
      </c>
      <c r="F40" s="42">
        <v>-3792</v>
      </c>
      <c r="G40" s="42">
        <v>-3728</v>
      </c>
      <c r="H40" s="42">
        <v>-4561</v>
      </c>
      <c r="I40" s="15"/>
      <c r="J40" s="15"/>
      <c r="K40" s="15"/>
      <c r="L40" s="15"/>
      <c r="M40" s="15"/>
    </row>
    <row r="41" spans="2:26" ht="15" customHeight="1" x14ac:dyDescent="0.3">
      <c r="B41" s="40" t="s">
        <v>12</v>
      </c>
      <c r="C41" s="33"/>
      <c r="D41" s="34">
        <f>SUM(D33:D40)</f>
        <v>-5957</v>
      </c>
      <c r="E41" s="34">
        <f>SUM(E33:E40)</f>
        <v>-6806</v>
      </c>
      <c r="F41" s="34">
        <f>SUM(F33:F40)</f>
        <v>-7497</v>
      </c>
      <c r="G41" s="34">
        <f>SUM(G33:G40)</f>
        <v>-9934</v>
      </c>
      <c r="H41" s="34">
        <f>SUM(H33:H40)</f>
        <v>-11312</v>
      </c>
      <c r="I41" s="34">
        <f>I42*I10</f>
        <v>-10825.07725</v>
      </c>
      <c r="J41" s="34">
        <f>J42*J10</f>
        <v>-11636.958043749999</v>
      </c>
      <c r="K41" s="34">
        <f>K42*K10</f>
        <v>-12393.360316593749</v>
      </c>
      <c r="L41" s="34">
        <f>L42*L10</f>
        <v>-13322.862340338279</v>
      </c>
      <c r="M41" s="34">
        <f>M42*M10</f>
        <v>-14255.462704161961</v>
      </c>
    </row>
    <row r="42" spans="2:26" ht="15" customHeight="1" x14ac:dyDescent="0.3">
      <c r="B42" s="39" t="s">
        <v>7</v>
      </c>
      <c r="C42" s="36"/>
      <c r="D42" s="17">
        <f>D41/D10</f>
        <v>-4.6169347025770198E-2</v>
      </c>
      <c r="E42" s="17">
        <f>E41/E10</f>
        <v>-4.8073119737808666E-2</v>
      </c>
      <c r="F42" s="17">
        <f>F41/F10</f>
        <v>-4.9095302646313434E-2</v>
      </c>
      <c r="G42" s="17">
        <f>G41/G10</f>
        <v>-5.9570283219697651E-2</v>
      </c>
      <c r="H42" s="17">
        <f>H41/H10</f>
        <v>-5.7735199995916892E-2</v>
      </c>
      <c r="I42" s="28">
        <v>-0.05</v>
      </c>
      <c r="J42" s="28">
        <v>-0.05</v>
      </c>
      <c r="K42" s="28">
        <v>-0.05</v>
      </c>
      <c r="L42" s="28">
        <v>-0.05</v>
      </c>
      <c r="M42" s="28">
        <v>-0.05</v>
      </c>
      <c r="Z42" s="36"/>
    </row>
    <row r="43" spans="2:26" ht="15" customHeight="1" x14ac:dyDescent="0.3">
      <c r="B43" s="40" t="s">
        <v>13</v>
      </c>
      <c r="C43" s="33"/>
      <c r="D43" s="35">
        <v>18161</v>
      </c>
      <c r="E43" s="35">
        <v>19681</v>
      </c>
      <c r="F43" s="35">
        <v>20890</v>
      </c>
      <c r="G43" s="35">
        <v>21807</v>
      </c>
      <c r="H43" s="35">
        <v>23492</v>
      </c>
      <c r="I43" s="34">
        <f>H43-I57-I53</f>
        <v>25224.012360000001</v>
      </c>
      <c r="J43" s="34">
        <f>I43-J57-J53</f>
        <v>26620.447325249999</v>
      </c>
      <c r="K43" s="34">
        <f>J43-K57-K53</f>
        <v>27611.916150577497</v>
      </c>
      <c r="L43" s="34">
        <f>K43-L57-L53</f>
        <v>28144.830644191024</v>
      </c>
      <c r="M43" s="34">
        <f>L43-M57-M53</f>
        <v>28144.830644191024</v>
      </c>
      <c r="Z43" s="36"/>
    </row>
    <row r="44" spans="2:26" ht="15" customHeight="1" x14ac:dyDescent="0.3">
      <c r="B44" s="4" t="s">
        <v>15</v>
      </c>
      <c r="C44" s="4"/>
      <c r="D44" s="32">
        <f t="shared" ref="D44:M44" si="21">SUM(D32,D41,D43)</f>
        <v>16074.75</v>
      </c>
      <c r="E44" s="32">
        <f t="shared" si="21"/>
        <v>17122.28</v>
      </c>
      <c r="F44" s="32">
        <f t="shared" si="21"/>
        <v>17974.09</v>
      </c>
      <c r="G44" s="32">
        <f t="shared" si="21"/>
        <v>16875.830000000002</v>
      </c>
      <c r="H44" s="32">
        <f t="shared" si="21"/>
        <v>18057.87</v>
      </c>
      <c r="I44" s="32">
        <f t="shared" si="21"/>
        <v>20893.981459999999</v>
      </c>
      <c r="J44" s="32">
        <f t="shared" si="21"/>
        <v>21965.664107749999</v>
      </c>
      <c r="K44" s="32">
        <f t="shared" si="21"/>
        <v>22654.572023939996</v>
      </c>
      <c r="L44" s="32">
        <f t="shared" si="21"/>
        <v>22815.685708055713</v>
      </c>
      <c r="M44" s="32">
        <f t="shared" si="21"/>
        <v>22442.645562526239</v>
      </c>
      <c r="Z44" s="36"/>
    </row>
    <row r="45" spans="2:26" ht="15" customHeight="1" x14ac:dyDescent="0.3">
      <c r="B45" s="11" t="s">
        <v>7</v>
      </c>
      <c r="C45" s="36"/>
      <c r="D45" s="17">
        <f t="shared" ref="D45:M45" si="22">D44/D10</f>
        <v>0.12458632048052704</v>
      </c>
      <c r="E45" s="17">
        <f t="shared" si="22"/>
        <v>0.1209405548963101</v>
      </c>
      <c r="F45" s="17">
        <f t="shared" si="22"/>
        <v>0.1177062009259805</v>
      </c>
      <c r="G45" s="17">
        <f t="shared" si="22"/>
        <v>0.10119770210061106</v>
      </c>
      <c r="H45" s="17">
        <f t="shared" si="22"/>
        <v>9.2165376233227334E-2</v>
      </c>
      <c r="I45" s="17">
        <f t="shared" si="22"/>
        <v>9.6507308804655412E-2</v>
      </c>
      <c r="J45" s="17">
        <f t="shared" si="22"/>
        <v>9.4378891911307369E-2</v>
      </c>
      <c r="K45" s="17">
        <f t="shared" si="22"/>
        <v>9.1398020573997513E-2</v>
      </c>
      <c r="L45" s="17">
        <f t="shared" si="22"/>
        <v>8.5626065650230246E-2</v>
      </c>
      <c r="M45" s="17">
        <f t="shared" si="22"/>
        <v>7.8715949205822644E-2</v>
      </c>
      <c r="Z45" s="36"/>
    </row>
    <row r="46" spans="2:26" ht="15" customHeight="1" x14ac:dyDescent="0.3">
      <c r="B46" s="36"/>
      <c r="C46" s="36"/>
      <c r="D46" s="15"/>
      <c r="E46" s="15"/>
      <c r="F46" s="15"/>
      <c r="G46" s="15"/>
      <c r="H46" s="15"/>
      <c r="I46" s="15"/>
      <c r="J46" s="15"/>
      <c r="K46" s="15"/>
      <c r="L46" s="15"/>
      <c r="M46" s="15"/>
      <c r="Z46" s="36"/>
    </row>
    <row r="47" spans="2:26" ht="15" customHeight="1" x14ac:dyDescent="0.3">
      <c r="B47" s="92" t="s">
        <v>29</v>
      </c>
      <c r="C47" s="92"/>
      <c r="D47" s="93">
        <f t="shared" ref="D47:M47" si="23">D18/D44</f>
        <v>0.25574270206379568</v>
      </c>
      <c r="E47" s="93">
        <f t="shared" si="23"/>
        <v>0.26164739742604376</v>
      </c>
      <c r="F47" s="93">
        <f t="shared" si="23"/>
        <v>0.26354602653041126</v>
      </c>
      <c r="G47" s="93">
        <f t="shared" si="23"/>
        <v>0.32205823358021496</v>
      </c>
      <c r="H47" s="93">
        <f t="shared" si="23"/>
        <v>0.37147238295546486</v>
      </c>
      <c r="I47" s="93">
        <f t="shared" si="23"/>
        <v>0.37302874202894976</v>
      </c>
      <c r="J47" s="93">
        <f t="shared" si="23"/>
        <v>0.38144122346584686</v>
      </c>
      <c r="K47" s="93">
        <f t="shared" si="23"/>
        <v>0.40755806051446941</v>
      </c>
      <c r="L47" s="93">
        <f t="shared" si="23"/>
        <v>0.43503108214922204</v>
      </c>
      <c r="M47" s="93">
        <f t="shared" si="23"/>
        <v>0.48274841862910706</v>
      </c>
      <c r="Z47" s="36"/>
    </row>
    <row r="48" spans="2:26" ht="15" customHeight="1" thickBot="1" x14ac:dyDescent="0.35">
      <c r="B48" s="94" t="s">
        <v>30</v>
      </c>
      <c r="C48" s="94"/>
      <c r="D48" s="95">
        <f t="shared" ref="D48:M48" si="24">D27/D44</f>
        <v>0.17184592557592016</v>
      </c>
      <c r="E48" s="95">
        <f t="shared" si="24"/>
        <v>0.18725283125110154</v>
      </c>
      <c r="F48" s="95">
        <f t="shared" si="24"/>
        <v>0.20486348001440574</v>
      </c>
      <c r="G48" s="95">
        <f t="shared" si="24"/>
        <v>0.24356891561432689</v>
      </c>
      <c r="H48" s="95">
        <f t="shared" si="24"/>
        <v>0.28244135225012068</v>
      </c>
      <c r="I48" s="95">
        <f t="shared" si="24"/>
        <v>0.28350184394200184</v>
      </c>
      <c r="J48" s="95">
        <f t="shared" si="24"/>
        <v>0.28989532983404359</v>
      </c>
      <c r="K48" s="95">
        <f t="shared" si="24"/>
        <v>0.30974412599099677</v>
      </c>
      <c r="L48" s="95">
        <f t="shared" si="24"/>
        <v>0.33062362243340876</v>
      </c>
      <c r="M48" s="95">
        <f t="shared" si="24"/>
        <v>0.36688879815812142</v>
      </c>
      <c r="Z48" s="36"/>
    </row>
    <row r="49" spans="1:27" ht="15" customHeight="1" thickTop="1" x14ac:dyDescent="0.3">
      <c r="B49" s="36"/>
      <c r="C49" s="36"/>
      <c r="D49" s="15"/>
      <c r="E49" s="15"/>
      <c r="F49" s="15"/>
      <c r="G49" s="15"/>
      <c r="H49" s="15"/>
      <c r="I49" s="15"/>
      <c r="J49" s="15"/>
      <c r="K49" s="15"/>
      <c r="L49" s="15"/>
      <c r="M49" s="15"/>
      <c r="Z49" s="36"/>
    </row>
    <row r="50" spans="1:27" ht="15" customHeight="1" x14ac:dyDescent="0.3">
      <c r="A50" s="84" t="s">
        <v>0</v>
      </c>
      <c r="B50" s="81" t="s">
        <v>31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3"/>
      <c r="N50" s="84" t="s">
        <v>0</v>
      </c>
      <c r="Z50" s="36"/>
    </row>
    <row r="51" spans="1:27" ht="15" customHeight="1" x14ac:dyDescent="0.3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Z51" s="36"/>
    </row>
    <row r="52" spans="1:27" ht="15" customHeight="1" x14ac:dyDescent="0.3">
      <c r="B52" s="43" t="s">
        <v>20</v>
      </c>
      <c r="C52" s="33"/>
      <c r="D52" s="34">
        <f t="shared" ref="D52:M52" si="25">D27</f>
        <v>2762.3802921515226</v>
      </c>
      <c r="E52" s="34">
        <f t="shared" si="25"/>
        <v>3206.1954074741107</v>
      </c>
      <c r="F52" s="34">
        <f t="shared" si="25"/>
        <v>3682.2346274921301</v>
      </c>
      <c r="G52" s="34">
        <f t="shared" si="25"/>
        <v>4110.4276131917268</v>
      </c>
      <c r="H52" s="34">
        <f t="shared" si="25"/>
        <v>5100.2892215568863</v>
      </c>
      <c r="I52" s="34">
        <f t="shared" si="25"/>
        <v>5923.4822711999996</v>
      </c>
      <c r="J52" s="34">
        <f t="shared" si="25"/>
        <v>6367.7434415399994</v>
      </c>
      <c r="K52" s="34">
        <f t="shared" si="25"/>
        <v>7017.1206112553809</v>
      </c>
      <c r="L52" s="34">
        <f t="shared" si="25"/>
        <v>7543.4046570995324</v>
      </c>
      <c r="M52" s="34">
        <f t="shared" si="25"/>
        <v>8233.955257923948</v>
      </c>
      <c r="Z52" s="36"/>
    </row>
    <row r="53" spans="1:27" ht="15" customHeight="1" x14ac:dyDescent="0.3">
      <c r="B53" s="36" t="s">
        <v>70</v>
      </c>
      <c r="C53" s="36"/>
      <c r="D53" s="31">
        <v>1370</v>
      </c>
      <c r="E53" s="31">
        <v>1437</v>
      </c>
      <c r="F53" s="31">
        <v>1492</v>
      </c>
      <c r="G53" s="31">
        <v>1645</v>
      </c>
      <c r="H53" s="31">
        <v>1781</v>
      </c>
      <c r="I53" s="30">
        <f>V53*I10</f>
        <v>2165.0154499999999</v>
      </c>
      <c r="J53" s="30">
        <f>W53*J10</f>
        <v>2327.3916087499997</v>
      </c>
      <c r="K53" s="30">
        <f>X53*K10</f>
        <v>2478.6720633187497</v>
      </c>
      <c r="L53" s="30">
        <f>Y53*L10</f>
        <v>2664.5724680676558</v>
      </c>
      <c r="M53" s="30">
        <f>Z53*M10</f>
        <v>2851.0925408323919</v>
      </c>
      <c r="P53" s="53" t="s">
        <v>7</v>
      </c>
      <c r="Q53" s="55">
        <f>D53/D10</f>
        <v>1.0618097267971324E-2</v>
      </c>
      <c r="R53" s="56">
        <f>E53/E10</f>
        <v>1.0150025428038651E-2</v>
      </c>
      <c r="S53" s="56">
        <f>F53/F10</f>
        <v>9.7706004466185988E-3</v>
      </c>
      <c r="T53" s="56">
        <f>G53/G10</f>
        <v>9.8644167401250888E-3</v>
      </c>
      <c r="U53" s="56">
        <f>H53/H10</f>
        <v>9.0900275099653448E-3</v>
      </c>
      <c r="V53" s="57">
        <v>0.01</v>
      </c>
      <c r="W53" s="57">
        <v>0.01</v>
      </c>
      <c r="X53" s="57">
        <v>0.01</v>
      </c>
      <c r="Y53" s="57">
        <v>0.01</v>
      </c>
      <c r="Z53" s="58">
        <v>0.01</v>
      </c>
    </row>
    <row r="54" spans="1:27" ht="15" customHeight="1" x14ac:dyDescent="0.3">
      <c r="B54" s="36" t="s">
        <v>32</v>
      </c>
      <c r="C54" s="36"/>
      <c r="D54" s="31">
        <v>2157</v>
      </c>
      <c r="E54" s="45">
        <f t="shared" ref="E54:M54" si="26">-(E41-D41)</f>
        <v>849</v>
      </c>
      <c r="F54" s="45">
        <f t="shared" si="26"/>
        <v>691</v>
      </c>
      <c r="G54" s="45">
        <f t="shared" si="26"/>
        <v>2437</v>
      </c>
      <c r="H54" s="45">
        <f t="shared" si="26"/>
        <v>1378</v>
      </c>
      <c r="I54" s="45">
        <f t="shared" si="26"/>
        <v>-486.92274999999972</v>
      </c>
      <c r="J54" s="45">
        <f t="shared" si="26"/>
        <v>811.8807937499987</v>
      </c>
      <c r="K54" s="45">
        <f t="shared" si="26"/>
        <v>756.40227284375032</v>
      </c>
      <c r="L54" s="45">
        <f t="shared" si="26"/>
        <v>929.50202374452965</v>
      </c>
      <c r="M54" s="45">
        <f t="shared" si="26"/>
        <v>932.60036382368162</v>
      </c>
      <c r="Z54" s="36"/>
    </row>
    <row r="55" spans="1:27" ht="15" customHeight="1" x14ac:dyDescent="0.3">
      <c r="B55" s="44" t="s">
        <v>34</v>
      </c>
      <c r="C55" s="37"/>
      <c r="D55" s="32">
        <f t="shared" ref="D55:M55" si="27">SUM(D52:D54)</f>
        <v>6289.3802921515226</v>
      </c>
      <c r="E55" s="32">
        <f t="shared" si="27"/>
        <v>5492.1954074741107</v>
      </c>
      <c r="F55" s="32">
        <f t="shared" si="27"/>
        <v>5865.2346274921301</v>
      </c>
      <c r="G55" s="32">
        <f t="shared" si="27"/>
        <v>8192.4276131917268</v>
      </c>
      <c r="H55" s="32">
        <f t="shared" si="27"/>
        <v>8259.2892215568863</v>
      </c>
      <c r="I55" s="32">
        <f t="shared" si="27"/>
        <v>7601.5749711999997</v>
      </c>
      <c r="J55" s="32">
        <f t="shared" si="27"/>
        <v>9507.0158440399973</v>
      </c>
      <c r="K55" s="32">
        <f t="shared" si="27"/>
        <v>10252.194947417882</v>
      </c>
      <c r="L55" s="32">
        <f t="shared" si="27"/>
        <v>11137.479148911718</v>
      </c>
      <c r="M55" s="32">
        <f t="shared" si="27"/>
        <v>12017.648162580021</v>
      </c>
      <c r="Z55" s="36"/>
    </row>
    <row r="56" spans="1:27" ht="15" customHeight="1" x14ac:dyDescent="0.3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Z56" s="36"/>
    </row>
    <row r="57" spans="1:27" ht="15" customHeight="1" x14ac:dyDescent="0.3">
      <c r="B57" s="36" t="s">
        <v>33</v>
      </c>
      <c r="C57" s="36"/>
      <c r="D57" s="18">
        <v>-2502</v>
      </c>
      <c r="E57" s="18">
        <v>-2969</v>
      </c>
      <c r="F57" s="18">
        <v>-2998</v>
      </c>
      <c r="G57" s="18">
        <v>-2810</v>
      </c>
      <c r="H57" s="18">
        <v>-3588</v>
      </c>
      <c r="I57" s="21">
        <f>-I58*I10</f>
        <v>-3897.0278099999996</v>
      </c>
      <c r="J57" s="21">
        <f>-J58*J10</f>
        <v>-3723.8265739999997</v>
      </c>
      <c r="K57" s="21">
        <f>-K58*K10</f>
        <v>-3470.1408886462496</v>
      </c>
      <c r="L57" s="21">
        <f>-L58*L10</f>
        <v>-3197.4869616811866</v>
      </c>
      <c r="M57" s="21">
        <f>-M58*M10</f>
        <v>-2851.0925408323919</v>
      </c>
      <c r="Z57" s="36"/>
    </row>
    <row r="58" spans="1:27" ht="15" customHeight="1" x14ac:dyDescent="0.3">
      <c r="B58" s="11" t="s">
        <v>7</v>
      </c>
      <c r="C58" s="36"/>
      <c r="D58" s="17">
        <f>-D57/D10</f>
        <v>1.9391590776981205E-2</v>
      </c>
      <c r="E58" s="17">
        <f>-E57/E10</f>
        <v>2.0971068542690853E-2</v>
      </c>
      <c r="F58" s="17">
        <f>-F57/F10</f>
        <v>1.9632882130671957E-2</v>
      </c>
      <c r="G58" s="17">
        <f>-G57/G10</f>
        <v>1.685046263814681E-2</v>
      </c>
      <c r="H58" s="17">
        <f>-H57/H10</f>
        <v>1.8312756151463029E-2</v>
      </c>
      <c r="I58" s="28">
        <v>1.7999999999999999E-2</v>
      </c>
      <c r="J58" s="28">
        <v>1.6E-2</v>
      </c>
      <c r="K58" s="28">
        <v>1.4E-2</v>
      </c>
      <c r="L58" s="28">
        <v>1.2E-2</v>
      </c>
      <c r="M58" s="28">
        <v>0.01</v>
      </c>
      <c r="Z58" s="36"/>
    </row>
    <row r="59" spans="1:27" ht="15" customHeight="1" x14ac:dyDescent="0.3">
      <c r="B59" s="44" t="s">
        <v>19</v>
      </c>
      <c r="C59" s="37"/>
      <c r="D59" s="32">
        <f>D55+D57</f>
        <v>3787.3802921515226</v>
      </c>
      <c r="E59" s="32">
        <f t="shared" ref="E59:M59" si="28">E55+E57</f>
        <v>2523.1954074741107</v>
      </c>
      <c r="F59" s="32">
        <f t="shared" si="28"/>
        <v>2867.2346274921301</v>
      </c>
      <c r="G59" s="32">
        <f t="shared" si="28"/>
        <v>5382.4276131917268</v>
      </c>
      <c r="H59" s="32">
        <f t="shared" si="28"/>
        <v>4671.2892215568863</v>
      </c>
      <c r="I59" s="32">
        <f t="shared" si="28"/>
        <v>3704.5471612000001</v>
      </c>
      <c r="J59" s="32">
        <f t="shared" si="28"/>
        <v>5783.1892700399976</v>
      </c>
      <c r="K59" s="32">
        <f t="shared" si="28"/>
        <v>6782.0540587716323</v>
      </c>
      <c r="L59" s="32">
        <f t="shared" si="28"/>
        <v>7939.9921872305313</v>
      </c>
      <c r="M59" s="32">
        <f t="shared" si="28"/>
        <v>9166.5556217476296</v>
      </c>
      <c r="Z59" s="36"/>
    </row>
    <row r="60" spans="1:27" ht="15" customHeight="1" x14ac:dyDescent="0.3">
      <c r="B60" s="11" t="s">
        <v>8</v>
      </c>
      <c r="C60" s="13"/>
      <c r="D60" s="17">
        <f t="shared" ref="D60:M60" si="29">D59/D10</f>
        <v>2.935384841814782E-2</v>
      </c>
      <c r="E60" s="17">
        <f t="shared" si="29"/>
        <v>1.7822197317865392E-2</v>
      </c>
      <c r="F60" s="17">
        <f t="shared" si="29"/>
        <v>1.8776544190304906E-2</v>
      </c>
      <c r="G60" s="17">
        <f t="shared" si="29"/>
        <v>3.2276297294881455E-2</v>
      </c>
      <c r="H60" s="17">
        <f t="shared" si="29"/>
        <v>2.3841744823670238E-2</v>
      </c>
      <c r="I60" s="17">
        <f t="shared" si="29"/>
        <v>1.711095022993947E-2</v>
      </c>
      <c r="J60" s="17">
        <f t="shared" si="29"/>
        <v>2.4848372093023249E-2</v>
      </c>
      <c r="K60" s="17">
        <f t="shared" si="29"/>
        <v>2.736164319248827E-2</v>
      </c>
      <c r="L60" s="17">
        <f t="shared" si="29"/>
        <v>2.9798372093023249E-2</v>
      </c>
      <c r="M60" s="17">
        <f t="shared" si="29"/>
        <v>3.2151028037383185E-2</v>
      </c>
      <c r="Z60" s="36"/>
    </row>
    <row r="61" spans="1:27" ht="15" customHeight="1" x14ac:dyDescent="0.3">
      <c r="B61" s="36"/>
      <c r="C61" s="36"/>
      <c r="D61" s="59"/>
      <c r="E61" s="36"/>
      <c r="F61" s="36"/>
      <c r="G61" s="36"/>
      <c r="H61" s="36"/>
      <c r="I61" s="36"/>
      <c r="J61" s="36"/>
      <c r="K61" s="36"/>
      <c r="L61" s="36"/>
      <c r="M61" s="36"/>
      <c r="Z61" s="36"/>
      <c r="AA61" s="2"/>
    </row>
    <row r="62" spans="1:27" ht="15" customHeight="1" x14ac:dyDescent="0.3">
      <c r="B62" s="96" t="s">
        <v>72</v>
      </c>
      <c r="C62" s="105"/>
      <c r="D62" s="59"/>
      <c r="E62" s="36"/>
      <c r="F62" s="36"/>
      <c r="G62" s="81" t="s">
        <v>40</v>
      </c>
      <c r="H62" s="106"/>
      <c r="I62" s="107">
        <v>1</v>
      </c>
      <c r="J62" s="107">
        <f>I62+1</f>
        <v>2</v>
      </c>
      <c r="K62" s="107">
        <f t="shared" ref="K62:M62" si="30">J62+1</f>
        <v>3</v>
      </c>
      <c r="L62" s="107">
        <f t="shared" si="30"/>
        <v>4</v>
      </c>
      <c r="M62" s="108">
        <f t="shared" si="30"/>
        <v>5</v>
      </c>
      <c r="Z62" s="36"/>
      <c r="AA62" s="2"/>
    </row>
    <row r="63" spans="1:27" ht="15" customHeight="1" x14ac:dyDescent="0.3">
      <c r="B63" s="104" t="s">
        <v>36</v>
      </c>
      <c r="C63" s="103">
        <v>0.08</v>
      </c>
      <c r="D63" s="36"/>
      <c r="E63" s="36"/>
      <c r="F63" s="36"/>
      <c r="G63" s="36" t="s">
        <v>37</v>
      </c>
      <c r="H63" s="36"/>
      <c r="I63" s="17">
        <f>1/(1+$C$63)^I62</f>
        <v>0.92592592592592582</v>
      </c>
      <c r="J63" s="17">
        <f t="shared" ref="J63:M63" si="31">1/(1+$C$63)^J62</f>
        <v>0.85733882030178321</v>
      </c>
      <c r="K63" s="17">
        <f t="shared" si="31"/>
        <v>0.79383224102016958</v>
      </c>
      <c r="L63" s="17">
        <f t="shared" si="31"/>
        <v>0.73502985279645328</v>
      </c>
      <c r="M63" s="17">
        <f t="shared" si="31"/>
        <v>0.68058319703375303</v>
      </c>
      <c r="Z63" s="36"/>
      <c r="AA63" s="2"/>
    </row>
    <row r="64" spans="1:27" ht="15" customHeight="1" x14ac:dyDescent="0.3">
      <c r="B64" s="60" t="s">
        <v>39</v>
      </c>
      <c r="C64" s="103">
        <v>2.5000000000000001E-2</v>
      </c>
      <c r="D64" s="36"/>
      <c r="E64" s="36"/>
      <c r="F64" s="36"/>
      <c r="G64" s="36" t="s">
        <v>38</v>
      </c>
      <c r="H64" s="36"/>
      <c r="I64" s="30">
        <f>I63*I59</f>
        <v>3430.1362603703701</v>
      </c>
      <c r="J64" s="30">
        <f t="shared" ref="J64:M64" si="32">J63*J59</f>
        <v>4958.1526663580225</v>
      </c>
      <c r="K64" s="30">
        <f t="shared" si="32"/>
        <v>5383.813172194622</v>
      </c>
      <c r="L64" s="30">
        <f t="shared" si="32"/>
        <v>5836.1312885850466</v>
      </c>
      <c r="M64" s="30">
        <f t="shared" si="32"/>
        <v>6238.6037308367231</v>
      </c>
      <c r="Z64" s="36"/>
      <c r="AA64" s="2"/>
    </row>
    <row r="65" spans="2:27" ht="15" customHeight="1" x14ac:dyDescent="0.3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Z65" s="36"/>
      <c r="AA65" s="2"/>
    </row>
    <row r="66" spans="2:27" ht="15" customHeight="1" x14ac:dyDescent="0.3">
      <c r="B66" s="96" t="s">
        <v>73</v>
      </c>
      <c r="C66" s="105"/>
      <c r="D66" s="36"/>
      <c r="E66" s="36"/>
      <c r="F66" s="36"/>
      <c r="G66" s="96" t="s">
        <v>42</v>
      </c>
      <c r="H66" s="97"/>
      <c r="I66" s="98"/>
      <c r="J66" s="36"/>
      <c r="K66" s="65" t="s">
        <v>55</v>
      </c>
      <c r="L66" s="66"/>
      <c r="M66" s="67"/>
      <c r="Z66" s="36"/>
      <c r="AA66" s="2"/>
    </row>
    <row r="67" spans="2:27" ht="15" customHeight="1" x14ac:dyDescent="0.3">
      <c r="B67" s="36" t="s">
        <v>49</v>
      </c>
      <c r="C67" s="61">
        <v>441.82381099999998</v>
      </c>
      <c r="D67" s="36"/>
      <c r="E67" s="36"/>
      <c r="F67" s="36"/>
      <c r="G67" s="36" t="s">
        <v>41</v>
      </c>
      <c r="H67" s="36"/>
      <c r="I67" s="30">
        <f>SUM(I64:M64)</f>
        <v>25846.837118344785</v>
      </c>
      <c r="J67" s="36"/>
      <c r="K67" s="68" t="s">
        <v>21</v>
      </c>
      <c r="L67" s="69"/>
      <c r="M67" s="70">
        <f>I68/M10</f>
        <v>0.59917824978759571</v>
      </c>
      <c r="Z67" s="36"/>
      <c r="AA67" s="2"/>
    </row>
    <row r="68" spans="2:27" ht="15" customHeight="1" x14ac:dyDescent="0.3">
      <c r="B68" s="36" t="s">
        <v>50</v>
      </c>
      <c r="C68" s="61">
        <v>0</v>
      </c>
      <c r="D68" s="36"/>
      <c r="E68" s="36"/>
      <c r="F68" s="36"/>
      <c r="G68" s="36" t="s">
        <v>43</v>
      </c>
      <c r="H68" s="36"/>
      <c r="I68" s="30">
        <f>(M59*(1+C64))/(C63-C64)</f>
        <v>170831.26385984218</v>
      </c>
      <c r="J68" s="36"/>
      <c r="K68" s="71" t="s">
        <v>22</v>
      </c>
      <c r="L68" s="72"/>
      <c r="M68" s="73">
        <f>I68/M18</f>
        <v>15.76784867862094</v>
      </c>
      <c r="Z68" s="36"/>
      <c r="AA68" s="2"/>
    </row>
    <row r="69" spans="2:27" ht="15" customHeight="1" x14ac:dyDescent="0.3">
      <c r="B69" s="38" t="s">
        <v>51</v>
      </c>
      <c r="C69" s="62">
        <v>0</v>
      </c>
      <c r="D69" s="36"/>
      <c r="E69" s="36"/>
      <c r="F69" s="36"/>
      <c r="G69" s="36" t="s">
        <v>44</v>
      </c>
      <c r="H69" s="36"/>
      <c r="I69" s="45">
        <f>I68*M63</f>
        <v>116264.88771104802</v>
      </c>
      <c r="J69" s="36"/>
      <c r="K69" s="74" t="s">
        <v>23</v>
      </c>
      <c r="L69" s="75"/>
      <c r="M69" s="76">
        <f>I68/M27</f>
        <v>20.747169313974918</v>
      </c>
      <c r="Z69" s="36"/>
      <c r="AA69" s="2"/>
    </row>
    <row r="70" spans="2:27" ht="15" customHeight="1" x14ac:dyDescent="0.3">
      <c r="B70" s="36" t="s">
        <v>52</v>
      </c>
      <c r="C70" s="61">
        <v>4.3490000000000002</v>
      </c>
      <c r="D70" s="36"/>
      <c r="E70" s="36"/>
      <c r="F70" s="36"/>
      <c r="G70" s="4" t="s">
        <v>45</v>
      </c>
      <c r="H70" s="4"/>
      <c r="I70" s="32">
        <f>I67+I69</f>
        <v>142111.7248293928</v>
      </c>
      <c r="J70" s="36"/>
      <c r="K70" s="36"/>
      <c r="L70" s="36"/>
      <c r="M70" s="36"/>
      <c r="Z70" s="36"/>
      <c r="AA70" s="2"/>
    </row>
    <row r="71" spans="2:27" ht="15" customHeight="1" x14ac:dyDescent="0.3">
      <c r="B71" s="4" t="s">
        <v>53</v>
      </c>
      <c r="C71" s="63">
        <f>C67+(K3-C69)/K3*C68+C70</f>
        <v>446.17281099999997</v>
      </c>
      <c r="D71" s="36"/>
      <c r="E71" s="36"/>
      <c r="F71" s="36"/>
      <c r="G71" s="36" t="s">
        <v>46</v>
      </c>
      <c r="H71" s="36"/>
      <c r="I71" s="31">
        <v>-367.8</v>
      </c>
      <c r="J71" s="36"/>
      <c r="K71" s="96" t="s">
        <v>56</v>
      </c>
      <c r="L71" s="99"/>
      <c r="M71" s="100"/>
      <c r="Z71" s="36"/>
      <c r="AA71" s="2"/>
    </row>
    <row r="72" spans="2:27" ht="15" customHeight="1" x14ac:dyDescent="0.3">
      <c r="B72" s="36"/>
      <c r="C72" s="36"/>
      <c r="D72" s="36"/>
      <c r="E72" s="36"/>
      <c r="F72" s="36"/>
      <c r="G72" s="36" t="s">
        <v>71</v>
      </c>
      <c r="H72" s="36"/>
      <c r="I72" s="46">
        <v>-1080</v>
      </c>
      <c r="J72" s="36"/>
      <c r="K72" s="36" t="s">
        <v>58</v>
      </c>
      <c r="L72" s="36"/>
      <c r="M72" s="101">
        <f>I74/C71</f>
        <v>316.33891924757563</v>
      </c>
      <c r="Z72" s="36"/>
      <c r="AA72" s="2"/>
    </row>
    <row r="73" spans="2:27" ht="15" customHeight="1" x14ac:dyDescent="0.3">
      <c r="B73" s="36"/>
      <c r="C73" s="36"/>
      <c r="D73" s="36"/>
      <c r="E73" s="36"/>
      <c r="F73" s="36"/>
      <c r="G73" s="36" t="s">
        <v>47</v>
      </c>
      <c r="H73" s="36"/>
      <c r="I73" s="46">
        <v>477.9</v>
      </c>
      <c r="J73" s="36"/>
      <c r="K73" s="36" t="s">
        <v>57</v>
      </c>
      <c r="L73" s="36"/>
      <c r="M73" s="102">
        <f>K3/M72</f>
        <v>1.5805832592122062</v>
      </c>
      <c r="Z73" s="36"/>
      <c r="AA73" s="2"/>
    </row>
    <row r="74" spans="2:27" ht="15" customHeight="1" x14ac:dyDescent="0.3">
      <c r="G74" s="4" t="s">
        <v>48</v>
      </c>
      <c r="H74" s="4"/>
      <c r="I74" s="32">
        <f>SUM(I70:I73)</f>
        <v>141141.8248293928</v>
      </c>
    </row>
  </sheetData>
  <conditionalFormatting sqref="D32:M32 D33:H35 I71 I73">
    <cfRule type="cellIs" dxfId="47" priority="416" operator="equal">
      <formula>FALSE</formula>
    </cfRule>
    <cfRule type="cellIs" dxfId="46" priority="417" operator="equal">
      <formula>TRUE</formula>
    </cfRule>
  </conditionalFormatting>
  <conditionalFormatting sqref="I11:M11 D13:H14 D10:M10 D15:M16 I14:M14 D19:M19 D21:H23 D32:M32 D33:H35 D25:M28 I71 I73">
    <cfRule type="cellIs" dxfId="45" priority="415" operator="equal">
      <formula>0</formula>
    </cfRule>
  </conditionalFormatting>
  <conditionalFormatting sqref="E11:H11">
    <cfRule type="cellIs" dxfId="44" priority="73" operator="equal">
      <formula>0</formula>
    </cfRule>
  </conditionalFormatting>
  <conditionalFormatting sqref="I13:M13">
    <cfRule type="cellIs" dxfId="43" priority="72" operator="equal">
      <formula>0</formula>
    </cfRule>
  </conditionalFormatting>
  <conditionalFormatting sqref="D42:M42">
    <cfRule type="cellIs" dxfId="42" priority="65" operator="equal">
      <formula>0</formula>
    </cfRule>
  </conditionalFormatting>
  <conditionalFormatting sqref="D43:M43">
    <cfRule type="cellIs" dxfId="41" priority="63" operator="equal">
      <formula>FALSE</formula>
    </cfRule>
    <cfRule type="cellIs" dxfId="40" priority="64" operator="equal">
      <formula>TRUE</formula>
    </cfRule>
  </conditionalFormatting>
  <conditionalFormatting sqref="D43:M43">
    <cfRule type="cellIs" dxfId="39" priority="62" operator="equal">
      <formula>0</formula>
    </cfRule>
  </conditionalFormatting>
  <conditionalFormatting sqref="D44:M44">
    <cfRule type="cellIs" dxfId="38" priority="60" operator="equal">
      <formula>FALSE</formula>
    </cfRule>
    <cfRule type="cellIs" dxfId="37" priority="61" operator="equal">
      <formula>TRUE</formula>
    </cfRule>
  </conditionalFormatting>
  <conditionalFormatting sqref="D44:M44">
    <cfRule type="cellIs" dxfId="36" priority="59" operator="equal">
      <formula>0</formula>
    </cfRule>
  </conditionalFormatting>
  <conditionalFormatting sqref="D41:M41">
    <cfRule type="cellIs" dxfId="35" priority="57" operator="equal">
      <formula>FALSE</formula>
    </cfRule>
    <cfRule type="cellIs" dxfId="34" priority="58" operator="equal">
      <formula>TRUE</formula>
    </cfRule>
  </conditionalFormatting>
  <conditionalFormatting sqref="D41:M41">
    <cfRule type="cellIs" dxfId="33" priority="56" operator="equal">
      <formula>0</formula>
    </cfRule>
  </conditionalFormatting>
  <conditionalFormatting sqref="D45:M45">
    <cfRule type="cellIs" dxfId="32" priority="55" operator="equal">
      <formula>0</formula>
    </cfRule>
  </conditionalFormatting>
  <conditionalFormatting sqref="D47:M48">
    <cfRule type="cellIs" dxfId="31" priority="54" operator="equal">
      <formula>0</formula>
    </cfRule>
  </conditionalFormatting>
  <conditionalFormatting sqref="D18:M18">
    <cfRule type="cellIs" dxfId="30" priority="51" operator="equal">
      <formula>FALSE</formula>
    </cfRule>
    <cfRule type="cellIs" dxfId="29" priority="52" operator="equal">
      <formula>TRUE</formula>
    </cfRule>
  </conditionalFormatting>
  <conditionalFormatting sqref="D18:M18">
    <cfRule type="cellIs" dxfId="28" priority="50" operator="equal">
      <formula>0</formula>
    </cfRule>
  </conditionalFormatting>
  <conditionalFormatting sqref="D52:M55">
    <cfRule type="cellIs" dxfId="27" priority="48" operator="equal">
      <formula>FALSE</formula>
    </cfRule>
    <cfRule type="cellIs" dxfId="26" priority="49" operator="equal">
      <formula>TRUE</formula>
    </cfRule>
  </conditionalFormatting>
  <conditionalFormatting sqref="D52:M55">
    <cfRule type="cellIs" dxfId="25" priority="47" operator="equal">
      <formula>0</formula>
    </cfRule>
  </conditionalFormatting>
  <conditionalFormatting sqref="D57:M57">
    <cfRule type="cellIs" dxfId="24" priority="46" operator="equal">
      <formula>0</formula>
    </cfRule>
  </conditionalFormatting>
  <conditionalFormatting sqref="D58:M58">
    <cfRule type="cellIs" dxfId="23" priority="45" operator="equal">
      <formula>0</formula>
    </cfRule>
  </conditionalFormatting>
  <conditionalFormatting sqref="D59:M59">
    <cfRule type="cellIs" dxfId="22" priority="34" operator="equal">
      <formula>FALSE</formula>
    </cfRule>
    <cfRule type="cellIs" dxfId="21" priority="35" operator="equal">
      <formula>TRUE</formula>
    </cfRule>
  </conditionalFormatting>
  <conditionalFormatting sqref="D59:M59">
    <cfRule type="cellIs" dxfId="20" priority="33" operator="equal">
      <formula>0</formula>
    </cfRule>
  </conditionalFormatting>
  <conditionalFormatting sqref="D60:M60">
    <cfRule type="cellIs" dxfId="19" priority="32" operator="equal">
      <formula>0</formula>
    </cfRule>
  </conditionalFormatting>
  <conditionalFormatting sqref="I63:M63">
    <cfRule type="cellIs" dxfId="18" priority="31" operator="equal">
      <formula>0</formula>
    </cfRule>
  </conditionalFormatting>
  <conditionalFormatting sqref="I64:M64">
    <cfRule type="cellIs" dxfId="17" priority="26" operator="equal">
      <formula>FALSE</formula>
    </cfRule>
    <cfRule type="cellIs" dxfId="16" priority="27" operator="equal">
      <formula>TRUE</formula>
    </cfRule>
  </conditionalFormatting>
  <conditionalFormatting sqref="I64:M64">
    <cfRule type="cellIs" dxfId="15" priority="25" operator="equal">
      <formula>0</formula>
    </cfRule>
  </conditionalFormatting>
  <conditionalFormatting sqref="I67:I69">
    <cfRule type="cellIs" dxfId="14" priority="23" operator="equal">
      <formula>FALSE</formula>
    </cfRule>
    <cfRule type="cellIs" dxfId="13" priority="24" operator="equal">
      <formula>TRUE</formula>
    </cfRule>
  </conditionalFormatting>
  <conditionalFormatting sqref="I67:I69">
    <cfRule type="cellIs" dxfId="12" priority="22" operator="equal">
      <formula>0</formula>
    </cfRule>
  </conditionalFormatting>
  <conditionalFormatting sqref="I70">
    <cfRule type="cellIs" dxfId="11" priority="20" operator="equal">
      <formula>FALSE</formula>
    </cfRule>
    <cfRule type="cellIs" dxfId="10" priority="21" operator="equal">
      <formula>TRUE</formula>
    </cfRule>
  </conditionalFormatting>
  <conditionalFormatting sqref="I70">
    <cfRule type="cellIs" dxfId="9" priority="19" operator="equal">
      <formula>0</formula>
    </cfRule>
  </conditionalFormatting>
  <conditionalFormatting sqref="I74">
    <cfRule type="cellIs" dxfId="8" priority="17" operator="equal">
      <formula>FALSE</formula>
    </cfRule>
    <cfRule type="cellIs" dxfId="7" priority="18" operator="equal">
      <formula>TRUE</formula>
    </cfRule>
  </conditionalFormatting>
  <conditionalFormatting sqref="I74">
    <cfRule type="cellIs" dxfId="6" priority="16" operator="equal">
      <formula>0</formula>
    </cfRule>
  </conditionalFormatting>
  <conditionalFormatting sqref="D36:H40">
    <cfRule type="cellIs" dxfId="5" priority="5" operator="equal">
      <formula>FALSE</formula>
    </cfRule>
    <cfRule type="cellIs" dxfId="4" priority="6" operator="equal">
      <formula>TRUE</formula>
    </cfRule>
  </conditionalFormatting>
  <conditionalFormatting sqref="D36:H40">
    <cfRule type="cellIs" dxfId="3" priority="4" operator="equal">
      <formula>0</formula>
    </cfRule>
  </conditionalFormatting>
  <conditionalFormatting sqref="I72">
    <cfRule type="cellIs" dxfId="2" priority="2" operator="equal">
      <formula>FALSE</formula>
    </cfRule>
    <cfRule type="cellIs" dxfId="1" priority="3" operator="equal">
      <formula>TRUE</formula>
    </cfRule>
  </conditionalFormatting>
  <conditionalFormatting sqref="I72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Zhou</dc:creator>
  <cp:lastModifiedBy>William Zhou</cp:lastModifiedBy>
  <dcterms:created xsi:type="dcterms:W3CDTF">2022-02-09T19:59:13Z</dcterms:created>
  <dcterms:modified xsi:type="dcterms:W3CDTF">2022-09-27T22:14:15Z</dcterms:modified>
</cp:coreProperties>
</file>